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1 кв 2024\На сайте\"/>
    </mc:Choice>
  </mc:AlternateContent>
  <xr:revisionPtr revIDLastSave="0" documentId="13_ncr:1_{AAACFAD8-B3F1-480C-AD1A-268919944B91}" xr6:coauthVersionLast="36" xr6:coauthVersionMax="36" xr10:uidLastSave="{00000000-0000-0000-0000-000000000000}"/>
  <bookViews>
    <workbookView xWindow="-120" yWindow="-120" windowWidth="29040" windowHeight="15840" activeTab="3" xr2:uid="{C8A3A08A-F615-41A6-9050-F6B30EDAF56A}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'[15]B1.2'!#REF!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Ф1!$A$1:$D$153</definedName>
    <definedName name="Z_07C8F1B6_273A_4981_9AD2_E79FFCF40901_.wvu.PrintArea" localSheetId="1" hidden="1">Ф2!$A$1:$D$72</definedName>
    <definedName name="Z_0A2C36F7_745E_49C1_88B8_E449AA2270B2_.wvu.PrintArea" localSheetId="0" hidden="1">Ф1!$A$1:$D$153</definedName>
    <definedName name="Z_0A2C36F7_745E_49C1_88B8_E449AA2270B2_.wvu.PrintArea" localSheetId="1" hidden="1">Ф2!$A$1:$D$72</definedName>
    <definedName name="Z_153C1272_398B_43D5_8F54_6222EC2FFBBE_.wvu.Cols" localSheetId="0" hidden="1">Ф1!$C:$C</definedName>
    <definedName name="Z_15720E92_5174_49CF_A4B7_BDC1FA116D45_.wvu.PrintArea" localSheetId="0" hidden="1">Ф1!$A$1:$D$153</definedName>
    <definedName name="Z_15720E92_5174_49CF_A4B7_BDC1FA116D45_.wvu.PrintArea" localSheetId="1" hidden="1">Ф2!$A$1:$D$72</definedName>
    <definedName name="Z_35832F16_156D_43C7_A5BE_352F78E198AF_.wvu.Cols" localSheetId="0" hidden="1">Ф1!$C:$C</definedName>
    <definedName name="Z_3D9260FD_8D92_4487_998F_20010EF9760C_.wvu.PrintArea" localSheetId="0" hidden="1">Ф1!$A$1:$D$153</definedName>
    <definedName name="Z_3D9260FD_8D92_4487_998F_20010EF9760C_.wvu.PrintArea" localSheetId="1" hidden="1">Ф2!$A$1:$D$72</definedName>
    <definedName name="Z_454BA59B_80A4_4206_A2DC_0500DE084220_.wvu.PrintArea" localSheetId="0" hidden="1">Ф1!$A$1:$D$153</definedName>
    <definedName name="Z_454BA59B_80A4_4206_A2DC_0500DE084220_.wvu.PrintArea" localSheetId="1" hidden="1">Ф2!$A$1:$D$72</definedName>
    <definedName name="Z_4A930143_F452_4E4A_BFFA_D8A68B767286_.wvu.Cols" localSheetId="0" hidden="1">Ф1!#REF!</definedName>
    <definedName name="Z_4F41821F_0489_4E95_A867_F68E71336EB0_.wvu.PrintArea" localSheetId="0" hidden="1">Ф1!$A$1:$D$153</definedName>
    <definedName name="Z_4F41821F_0489_4E95_A867_F68E71336EB0_.wvu.PrintArea" localSheetId="1" hidden="1">Ф2!$A$1:$D$72</definedName>
    <definedName name="Z_59B10CA7_0B5E_4AE8_9882_51FD3D8D745C_.wvu.PrintArea" localSheetId="0" hidden="1">Ф1!$A$1:$D$153</definedName>
    <definedName name="Z_59B10CA7_0B5E_4AE8_9882_51FD3D8D745C_.wvu.PrintArea" localSheetId="1" hidden="1">Ф2!$A$1:$D$72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Ф3!$A$1:$D$101</definedName>
    <definedName name="Z_942BA421_E001_4FC3_9C0F_8E0D53E3C61F_.wvu.PrintArea" localSheetId="3" hidden="1">Ф4!$A$1:$K$96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Ф1!$A$1:$D$153</definedName>
    <definedName name="Z_9A34D13E_1E84_4613_9A86_91F3D89BFDB3_.wvu.PrintArea" localSheetId="1" hidden="1">Ф2!$A$1:$D$72</definedName>
    <definedName name="Z_9B10049B_B70D_4B30_B4AD_67D3E97DF88D_.wvu.PrintArea" localSheetId="0" hidden="1">Ф1!$A$1:$D$153</definedName>
    <definedName name="Z_9B10049B_B70D_4B30_B4AD_67D3E97DF88D_.wvu.PrintArea" localSheetId="1" hidden="1">Ф2!$A$1:$D$72</definedName>
    <definedName name="Z_A71D7EC5_08E6_42F3_A4CE_82DBB7F17C02_.wvu.Cols" localSheetId="0" hidden="1">Ф1!#REF!</definedName>
    <definedName name="Z_A8D0D40D_9ED2_4FAF_AC66_1CCAA7B1301F_.wvu.PrintArea" localSheetId="2" hidden="1">Ф3!$A$1:$D$101</definedName>
    <definedName name="Z_A8D0D40D_9ED2_4FAF_AC66_1CCAA7B1301F_.wvu.PrintArea" localSheetId="3" hidden="1">Ф4!$A$9:$K$96</definedName>
    <definedName name="Z_A8D0D40D_9ED2_4FAF_AC66_1CCAA7B1301F_.wvu.Rows" localSheetId="2" hidden="1">Ф3!#REF!,Ф3!$8:$9,Ф3!#REF!</definedName>
    <definedName name="Z_A9EF7999_2777_4A49_8D2D_DE80BFE7CFD6_.wvu.PrintArea" localSheetId="0" hidden="1">Ф1!$A$1:$D$153</definedName>
    <definedName name="Z_A9EF7999_2777_4A49_8D2D_DE80BFE7CFD6_.wvu.PrintArea" localSheetId="1" hidden="1">Ф2!$A$1:$D$72</definedName>
    <definedName name="Z_ADA61D5D_B804_4972_B8BF_4C1FDDE5DAC9_.wvu.Cols" localSheetId="0" hidden="1">Ф1!#REF!</definedName>
    <definedName name="Z_ADD765EC_5384_4341_ABEB_04360BEB5A9A_.wvu.PrintArea" localSheetId="0" hidden="1">Ф1!$A$1:$D$153</definedName>
    <definedName name="Z_ADD765EC_5384_4341_ABEB_04360BEB5A9A_.wvu.PrintArea" localSheetId="1" hidden="1">Ф2!$A$1:$D$72</definedName>
    <definedName name="Z_AEF38D49_0D5B_42DA_A3E6_086E6D8AA66C_.wvu.PrintArea" localSheetId="0" hidden="1">Ф1!$A$1:$D$153</definedName>
    <definedName name="Z_AEF38D49_0D5B_42DA_A3E6_086E6D8AA66C_.wvu.PrintArea" localSheetId="1" hidden="1">Ф2!$A$1:$D$72</definedName>
    <definedName name="Z_B683132C_3A74_43DC_BDD0_BEFC0A103A6E_.wvu.PrintArea" localSheetId="0" hidden="1">Ф1!$A$1:$D$153</definedName>
    <definedName name="Z_B683132C_3A74_43DC_BDD0_BEFC0A103A6E_.wvu.PrintArea" localSheetId="1" hidden="1">Ф2!$A$1:$D$72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Ф1!$A$1:$D$153</definedName>
    <definedName name="Z_D1FA2BCD_ED8C_4AA9_91A3_5C78B7169543_.wvu.PrintArea" localSheetId="1" hidden="1">Ф2!$A$1:$D$72</definedName>
    <definedName name="Z_EB60C3E7_A987_45D7_A1A9_7262E5FC1E7A_.wvu.PrintArea" localSheetId="0" hidden="1">Ф1!$A$1:$D$153</definedName>
    <definedName name="Z_EB60C3E7_A987_45D7_A1A9_7262E5FC1E7A_.wvu.PrintArea" localSheetId="1" hidden="1">Ф2!$A$1:$D$72</definedName>
    <definedName name="Z_F4D0C472_6564_48BC_BC10_B245E1D21AC1_.wvu.PrintArea" localSheetId="0" hidden="1">Ф1!$A$1:$D$153</definedName>
    <definedName name="Z_F4D0C472_6564_48BC_BC10_B245E1D21AC1_.wvu.PrintArea" localSheetId="1" hidden="1">Ф2!$A$1:$D$72</definedName>
    <definedName name="Z_F91AB034_777F_4EBA_AEDB_E14AFB775702_.wvu.PrintArea" localSheetId="0" hidden="1">Ф1!$A$1:$D$153</definedName>
    <definedName name="Z_F91AB034_777F_4EBA_AEDB_E14AFB775702_.wvu.PrintArea" localSheetId="1" hidden="1">Ф2!$A$1:$D$72</definedName>
    <definedName name="Z_FB93F97A_F627_421A_B624_67C3F4ACAC93_.wvu.Cols" localSheetId="0" hidden="1">Ф1!#REF!</definedName>
    <definedName name="Z_FE0CDF85_9ACD_422E_81FA_C8675CB75BBD_.wvu.PrintArea" localSheetId="0" hidden="1">Ф1!$A$1:$D$153</definedName>
    <definedName name="Z_FE0CDF85_9ACD_422E_81FA_C8675CB75BBD_.wvu.PrintArea" localSheetId="1" hidden="1">Ф2!$A$1:$D$72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Ф1!$A$1:$D$153</definedName>
    <definedName name="_xlnm.Print_Area" localSheetId="1">Ф2!$A$1:$D$72</definedName>
    <definedName name="_xlnm.Print_Area" localSheetId="2">Ф3!$A$1:$D$101</definedName>
    <definedName name="_xlnm.Print_Area" localSheetId="3">Ф4!$A$1:$K$96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4" l="1"/>
  <c r="K47" i="4"/>
  <c r="K46" i="4"/>
  <c r="K45" i="4"/>
  <c r="K43" i="4"/>
  <c r="K42" i="4"/>
  <c r="K41" i="4"/>
  <c r="K40" i="4"/>
  <c r="K39" i="4"/>
  <c r="K38" i="4"/>
  <c r="K37" i="4"/>
  <c r="K35" i="4"/>
  <c r="K32" i="4"/>
  <c r="K31" i="4"/>
  <c r="K30" i="4"/>
  <c r="K29" i="4"/>
  <c r="K27" i="4"/>
  <c r="K26" i="4"/>
  <c r="K25" i="4"/>
  <c r="K24" i="4"/>
  <c r="I48" i="4"/>
  <c r="I47" i="4"/>
  <c r="I46" i="4"/>
  <c r="I45" i="4"/>
  <c r="I44" i="4"/>
  <c r="K44" i="4" s="1"/>
  <c r="I43" i="4"/>
  <c r="I42" i="4"/>
  <c r="I41" i="4"/>
  <c r="I40" i="4"/>
  <c r="I39" i="4"/>
  <c r="I38" i="4"/>
  <c r="I37" i="4"/>
  <c r="I35" i="4"/>
  <c r="I32" i="4"/>
  <c r="I31" i="4"/>
  <c r="I30" i="4"/>
  <c r="I29" i="4"/>
  <c r="I28" i="4"/>
  <c r="K28" i="4" s="1"/>
  <c r="I27" i="4"/>
  <c r="I25" i="4"/>
  <c r="I21" i="4"/>
  <c r="K21" i="4" s="1"/>
  <c r="I18" i="4"/>
  <c r="K18" i="4" s="1"/>
  <c r="I17" i="4"/>
  <c r="K17" i="4" s="1"/>
  <c r="G19" i="4"/>
  <c r="G22" i="4"/>
  <c r="G20" i="4" s="1"/>
  <c r="G33" i="4"/>
  <c r="I33" i="4" s="1"/>
  <c r="K33" i="4" s="1"/>
  <c r="D49" i="4"/>
  <c r="E49" i="4"/>
  <c r="H49" i="4"/>
  <c r="J49" i="4"/>
  <c r="C49" i="4"/>
  <c r="F22" i="4"/>
  <c r="F20" i="4" s="1"/>
  <c r="I20" i="4" s="1"/>
  <c r="F19" i="4"/>
  <c r="F49" i="4" s="1"/>
  <c r="F54" i="4" s="1"/>
  <c r="D86" i="3"/>
  <c r="C86" i="3"/>
  <c r="K20" i="4" l="1"/>
  <c r="I19" i="4"/>
  <c r="K19" i="4" s="1"/>
  <c r="K49" i="4" s="1"/>
  <c r="I22" i="4"/>
  <c r="K22" i="4" s="1"/>
  <c r="G49" i="4"/>
  <c r="G54" i="4" s="1"/>
  <c r="G57" i="4"/>
  <c r="F57" i="4"/>
  <c r="C13" i="4"/>
  <c r="I49" i="4" l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K71" i="4"/>
  <c r="J70" i="4"/>
  <c r="J68" i="4" s="1"/>
  <c r="I70" i="4"/>
  <c r="K69" i="4"/>
  <c r="I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J57" i="4"/>
  <c r="J55" i="4" s="1"/>
  <c r="I57" i="4"/>
  <c r="I56" i="4"/>
  <c r="K56" i="4" s="1"/>
  <c r="J54" i="4"/>
  <c r="I54" i="4"/>
  <c r="G55" i="4"/>
  <c r="G84" i="4" s="1"/>
  <c r="F55" i="4"/>
  <c r="F84" i="4" s="1"/>
  <c r="K70" i="4" l="1"/>
  <c r="K54" i="4"/>
  <c r="K57" i="4"/>
  <c r="K68" i="4"/>
  <c r="I84" i="4"/>
  <c r="I55" i="4"/>
  <c r="K55" i="4" s="1"/>
  <c r="J84" i="4"/>
  <c r="K84" i="4" l="1"/>
  <c r="D74" i="3"/>
  <c r="C74" i="3"/>
  <c r="D68" i="3"/>
  <c r="C68" i="3"/>
  <c r="D51" i="3"/>
  <c r="C51" i="3"/>
  <c r="D37" i="3"/>
  <c r="C37" i="3"/>
  <c r="D26" i="3"/>
  <c r="C26" i="3"/>
  <c r="D18" i="3"/>
  <c r="C18" i="3"/>
  <c r="D52" i="6"/>
  <c r="C52" i="6"/>
  <c r="D46" i="6"/>
  <c r="C46" i="6"/>
  <c r="D19" i="6"/>
  <c r="D22" i="6" s="1"/>
  <c r="D28" i="6" s="1"/>
  <c r="D30" i="6" s="1"/>
  <c r="D32" i="6" s="1"/>
  <c r="C19" i="6"/>
  <c r="C22" i="6" s="1"/>
  <c r="C28" i="6" s="1"/>
  <c r="C30" i="6" s="1"/>
  <c r="C32" i="6" s="1"/>
  <c r="D141" i="5"/>
  <c r="D143" i="5" s="1"/>
  <c r="C141" i="5"/>
  <c r="C143" i="5" s="1"/>
  <c r="D130" i="5"/>
  <c r="C130" i="5"/>
  <c r="D121" i="5"/>
  <c r="C121" i="5"/>
  <c r="D118" i="5"/>
  <c r="C118" i="5"/>
  <c r="D111" i="5"/>
  <c r="C111" i="5"/>
  <c r="D105" i="5"/>
  <c r="C105" i="5"/>
  <c r="D95" i="5"/>
  <c r="C95" i="5"/>
  <c r="D92" i="5"/>
  <c r="C92" i="5"/>
  <c r="D85" i="5"/>
  <c r="C85" i="5"/>
  <c r="D77" i="5"/>
  <c r="C77" i="5"/>
  <c r="D65" i="5"/>
  <c r="C65" i="5"/>
  <c r="D61" i="5"/>
  <c r="C61" i="5"/>
  <c r="D50" i="5"/>
  <c r="C50" i="5"/>
  <c r="D44" i="5"/>
  <c r="C44" i="5"/>
  <c r="D36" i="5"/>
  <c r="C36" i="5"/>
  <c r="D26" i="5"/>
  <c r="C26" i="5"/>
  <c r="D81" i="3" l="1"/>
  <c r="C81" i="3"/>
  <c r="C66" i="3"/>
  <c r="D66" i="3"/>
  <c r="C35" i="3"/>
  <c r="D35" i="3"/>
  <c r="C35" i="6"/>
  <c r="C53" i="6" s="1"/>
  <c r="C55" i="6" s="1"/>
  <c r="D35" i="6"/>
  <c r="D53" i="6" s="1"/>
  <c r="D55" i="6" s="1"/>
  <c r="D133" i="5"/>
  <c r="C133" i="5"/>
  <c r="D108" i="5"/>
  <c r="C108" i="5"/>
  <c r="D81" i="5"/>
  <c r="C81" i="5"/>
  <c r="C47" i="5"/>
  <c r="D47" i="5"/>
  <c r="C33" i="6"/>
  <c r="C60" i="6" s="1"/>
  <c r="D33" i="6"/>
  <c r="D60" i="6" s="1"/>
  <c r="C12" i="6"/>
  <c r="C13" i="6"/>
  <c r="D84" i="3" l="1"/>
  <c r="C84" i="3"/>
  <c r="C82" i="5"/>
  <c r="D144" i="5"/>
  <c r="C144" i="5"/>
  <c r="D82" i="5"/>
  <c r="D85" i="4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sharedStrings.xml><?xml version="1.0" encoding="utf-8"?>
<sst xmlns="http://schemas.openxmlformats.org/spreadsheetml/2006/main" count="516" uniqueCount="414">
  <si>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</si>
  <si>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</si>
  <si>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</si>
  <si>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</si>
  <si>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</si>
  <si>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</si>
  <si>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</si>
  <si>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</si>
  <si>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</si>
  <si>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</si>
  <si>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</si>
  <si>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</si>
  <si>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</si>
  <si>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</si>
  <si>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</si>
  <si>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</si>
  <si>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</si>
  <si>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</si>
  <si>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</si>
  <si>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</si>
  <si>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</si>
  <si>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</si>
  <si>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</si>
  <si>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</si>
  <si>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</si>
  <si>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</si>
  <si>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</si>
  <si>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</si>
  <si>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</si>
  <si>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</si>
  <si>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</si>
  <si>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</si>
  <si>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</si>
  <si>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</si>
  <si>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</si>
  <si>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</si>
  <si>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</si>
  <si>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</si>
  <si>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</si>
  <si>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</si>
  <si>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</si>
  <si>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</si>
  <si>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</si>
  <si>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</si>
  <si>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</si>
  <si>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</si>
  <si>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</si>
  <si>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</si>
  <si>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</si>
  <si>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</si>
  <si>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</si>
  <si>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</si>
  <si>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</si>
  <si>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</si>
  <si>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</si>
  <si>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</si>
  <si>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</si>
  <si>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</si>
  <si>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</si>
  <si>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</si>
  <si>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</si>
  <si>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</si>
  <si>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</si>
  <si>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</si>
  <si>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</si>
  <si>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</si>
  <si>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</si>
  <si>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</si>
  <si>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</si>
  <si>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</si>
  <si>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</si>
  <si>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</si>
  <si>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</si>
  <si>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</si>
  <si>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</si>
  <si>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</si>
  <si>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</si>
  <si>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</si>
  <si>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</si>
  <si>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</si>
  <si>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</si>
  <si>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</si>
  <si>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</si>
  <si>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</si>
  <si>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</si>
  <si>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</si>
  <si>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</si>
  <si>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</si>
  <si>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</si>
  <si>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</si>
  <si>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</si>
  <si>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</si>
  <si>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</si>
  <si>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</si>
  <si>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</si>
  <si>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</si>
  <si>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</si>
  <si>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</si>
  <si>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</si>
  <si>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</si>
  <si>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</si>
  <si>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</si>
  <si>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</si>
  <si>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</si>
  <si>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</si>
  <si>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</si>
  <si>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</si>
  <si>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</si>
  <si>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</si>
  <si>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</si>
  <si>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</si>
  <si>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</si>
  <si>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</si>
  <si>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</si>
  <si>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</si>
  <si>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</si>
  <si>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</si>
  <si>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</si>
  <si>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</si>
  <si>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</si>
  <si>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</si>
  <si>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</si>
  <si>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</si>
  <si>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</si>
  <si>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</si>
  <si>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</si>
  <si>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</si>
  <si>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</si>
  <si>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</si>
  <si>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</si>
  <si>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</si>
  <si>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</si>
  <si>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</si>
  <si>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</si>
  <si>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</si>
  <si>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</si>
  <si>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</si>
  <si>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</si>
  <si>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</si>
  <si>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</si>
  <si>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</si>
  <si>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</si>
  <si>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</si>
  <si>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</si>
  <si>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</si>
  <si>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</si>
  <si>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</si>
  <si>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</si>
  <si>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</si>
  <si>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</si>
  <si>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</si>
  <si>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</si>
  <si>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</si>
  <si>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</si>
  <si>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</si>
  <si>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</si>
  <si>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</si>
  <si>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</si>
  <si>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</si>
  <si>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</si>
  <si>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</si>
  <si>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</si>
  <si>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</si>
  <si>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</si>
  <si>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</si>
  <si>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Stamp here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</si>
  <si>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</si>
  <si>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</si>
  <si>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</si>
  <si>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</si>
  <si>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</si>
  <si>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</si>
  <si>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</si>
  <si>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</si>
  <si>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</si>
  <si>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</si>
  <si>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</si>
  <si>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Parent company capital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</si>
  <si>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</si>
  <si>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</si>
  <si>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</si>
  <si>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</si>
  <si>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</si>
  <si>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</si>
  <si>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</si>
  <si>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</si>
  <si>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</si>
  <si>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</si>
  <si>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</si>
  <si>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</si>
  <si>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</si>
  <si>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</si>
  <si>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</si>
  <si>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</si>
  <si>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</si>
  <si>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</si>
  <si>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</si>
  <si>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</si>
  <si>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</si>
  <si>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</si>
  <si>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</si>
  <si>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</si>
  <si>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</si>
  <si>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</si>
  <si>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</si>
  <si>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</si>
  <si>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</si>
  <si>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</si>
  <si>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</si>
  <si>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</si>
  <si>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</si>
  <si>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</si>
  <si>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</si>
  <si>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</si>
  <si>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</si>
  <si>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</si>
  <si>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</si>
  <si>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</si>
  <si>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</si>
  <si>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</si>
  <si>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</si>
  <si>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</si>
  <si>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</si>
  <si>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</si>
  <si>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</si>
  <si>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</si>
  <si>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</si>
  <si>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</si>
  <si>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</si>
  <si>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</si>
  <si>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</si>
  <si>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</si>
  <si>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</si>
  <si>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</si>
  <si>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</si>
  <si>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</si>
  <si>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</si>
  <si>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</si>
  <si>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</si>
  <si>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</si>
  <si>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</si>
  <si>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</si>
  <si>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</si>
  <si>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</si>
  <si>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</si>
  <si>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</si>
  <si>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</si>
  <si>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</si>
  <si>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</si>
  <si>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</si>
  <si>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</si>
  <si>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</si>
  <si>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</si>
  <si>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</si>
  <si>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</si>
  <si>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</si>
  <si>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</si>
  <si>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</si>
  <si>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</si>
  <si>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</si>
  <si>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</si>
  <si>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</si>
  <si>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</si>
  <si>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</si>
  <si>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</si>
  <si>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</si>
  <si>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</si>
  <si>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</si>
  <si>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</si>
  <si>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</si>
  <si>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</si>
  <si>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</si>
  <si>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</si>
  <si>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</si>
  <si>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</si>
  <si>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</si>
  <si>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</si>
  <si>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</si>
  <si>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</si>
  <si>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</si>
  <si>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</si>
  <si>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</si>
  <si>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</si>
  <si>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</si>
  <si>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</si>
  <si>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</si>
  <si>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</si>
  <si>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</si>
  <si>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</si>
  <si>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</si>
  <si>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</si>
  <si>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</si>
  <si>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</si>
  <si>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</si>
  <si>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</si>
  <si>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</si>
  <si>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</si>
  <si>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</si>
  <si>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</si>
  <si>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</si>
  <si>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</si>
  <si>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</si>
  <si>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</si>
  <si>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</si>
  <si>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</si>
  <si>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</si>
  <si>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</si>
  <si>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</si>
  <si>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</si>
  <si>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</si>
  <si>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</si>
  <si>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</si>
  <si>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</si>
  <si>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</si>
  <si>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</si>
  <si>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</si>
  <si>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</si>
  <si>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</si>
  <si>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</si>
  <si>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</si>
  <si>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</si>
  <si>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</si>
  <si>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</si>
  <si>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</si>
  <si>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</si>
  <si>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</si>
  <si>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</si>
  <si>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</si>
  <si>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</si>
  <si>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</si>
  <si>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</si>
  <si>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</si>
  <si>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</si>
  <si>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</si>
  <si>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</si>
  <si>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</si>
  <si>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</si>
  <si>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</si>
  <si>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</si>
  <si>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</si>
  <si>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</si>
  <si>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</si>
  <si>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</si>
  <si>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</si>
  <si>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</si>
  <si>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</si>
  <si>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</si>
  <si>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</si>
  <si>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</si>
  <si>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</si>
  <si>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</si>
  <si>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</si>
  <si>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</si>
  <si>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</si>
  <si>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</si>
  <si>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</si>
  <si>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</si>
  <si>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</si>
  <si>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</si>
  <si>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</si>
  <si>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</si>
  <si>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</si>
  <si>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</si>
  <si>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</si>
  <si>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</si>
  <si>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</si>
  <si>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</si>
  <si>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</si>
  <si>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</si>
  <si>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</si>
  <si>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</si>
  <si>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</si>
  <si>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</si>
  <si>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</si>
  <si>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</si>
  <si>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</si>
  <si>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</si>
  <si>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</si>
  <si>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</si>
  <si>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</si>
  <si>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</si>
  <si>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</si>
  <si>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</si>
  <si>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</si>
  <si>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</si>
  <si>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</si>
  <si>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</si>
  <si>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</si>
  <si>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</si>
  <si>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</si>
  <si>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</si>
  <si>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</si>
  <si>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</si>
  <si>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</si>
  <si>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</si>
  <si>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</si>
  <si>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</si>
  <si>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</si>
  <si>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</si>
  <si>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</si>
  <si>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</si>
  <si>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</si>
  <si>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</si>
  <si>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</si>
  <si>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</si>
  <si>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</si>
  <si>
    <t>March 31, 2024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</si>
  <si>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</si>
  <si>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</si>
  <si>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</si>
  <si>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 xml:space="preserve">Chief Accountant                                                     ___________________                       </t>
  </si>
  <si>
    <t xml:space="preserve">Dinara T. Orazbekova </t>
  </si>
  <si>
    <t>reporting period as of 31.03.2024</t>
  </si>
  <si>
    <t>Balance as of March 31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</si>
</sst>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69" formatCode="_(* #,##0.000_);_(* \(#,##0.000\);_(* &quot;-&quot;_);_(@_)"/>
  </numFmts>
  <fonts count="33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70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164" fontId="5" fillId="0" borderId="0" xfId="0" applyFont="1" applyProtection="1">
      <protection locked="0"/>
    </xf>
    <xf numFmtId="165" fontId="25" fillId="0" borderId="0" xfId="2" applyNumberFormat="1" applyFont="1" applyProtection="1">
      <protection locked="0"/>
    </xf>
    <xf numFmtId="49" fontId="25" fillId="0" borderId="0" xfId="2" applyNumberFormat="1" applyFont="1" applyProtection="1">
      <protection locked="0"/>
    </xf>
    <xf numFmtId="164" fontId="25" fillId="0" borderId="0" xfId="2" applyFont="1"/>
    <xf numFmtId="164" fontId="25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6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7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8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5" fillId="0" borderId="5" xfId="0" applyFont="1" applyBorder="1" applyAlignment="1">
      <alignment horizontal="left" indent="2"/>
    </xf>
    <xf numFmtId="164" fontId="25" fillId="0" borderId="4" xfId="2" applyFont="1" applyBorder="1" applyAlignment="1">
      <alignment horizontal="left" indent="2"/>
    </xf>
    <xf numFmtId="164" fontId="25" fillId="0" borderId="4" xfId="0" applyFont="1" applyBorder="1" applyAlignment="1">
      <alignment horizontal="left" indent="2"/>
    </xf>
    <xf numFmtId="0" fontId="25" fillId="0" borderId="4" xfId="0" applyNumberFormat="1" applyFont="1" applyBorder="1" applyAlignment="1" applyProtection="1">
      <alignment horizontal="left" wrapText="1" indent="1"/>
      <protection hidden="1"/>
    </xf>
    <xf numFmtId="0" fontId="25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7" fillId="0" borderId="4" xfId="2" applyNumberFormat="1" applyFont="1" applyBorder="1" applyAlignment="1">
      <alignment horizontal="center" vertical="center" wrapText="1"/>
    </xf>
    <xf numFmtId="0" fontId="27" fillId="0" borderId="4" xfId="2" applyNumberFormat="1" applyFont="1" applyBorder="1" applyAlignment="1">
      <alignment horizontal="left" vertical="center" wrapText="1"/>
    </xf>
    <xf numFmtId="0" fontId="27" fillId="0" borderId="4" xfId="5" applyFont="1" applyBorder="1"/>
    <xf numFmtId="0" fontId="28" fillId="0" borderId="4" xfId="5" applyFont="1" applyBorder="1"/>
    <xf numFmtId="164" fontId="25" fillId="0" borderId="4" xfId="0" applyFont="1" applyBorder="1" applyAlignment="1">
      <alignment horizontal="left"/>
    </xf>
    <xf numFmtId="0" fontId="25" fillId="0" borderId="4" xfId="2" applyNumberFormat="1" applyFont="1" applyBorder="1" applyAlignment="1">
      <alignment vertical="top" wrapText="1"/>
    </xf>
    <xf numFmtId="0" fontId="27" fillId="0" borderId="4" xfId="5" applyFont="1" applyBorder="1" applyAlignment="1">
      <alignment wrapText="1"/>
    </xf>
    <xf numFmtId="0" fontId="28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8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29" fillId="0" borderId="0" xfId="2" applyNumberFormat="1" applyFont="1" applyAlignment="1">
      <alignment horizontal="right" vertical="top" wrapText="1"/>
    </xf>
    <xf numFmtId="164" fontId="28" fillId="0" borderId="0" xfId="2" applyFont="1" applyAlignment="1">
      <alignment vertical="top" wrapText="1"/>
    </xf>
    <xf numFmtId="165" fontId="30" fillId="0" borderId="0" xfId="2" applyNumberFormat="1" applyFont="1" applyProtection="1">
      <protection locked="0"/>
    </xf>
    <xf numFmtId="164" fontId="30" fillId="0" borderId="0" xfId="2" applyFont="1" applyProtection="1">
      <protection locked="0"/>
    </xf>
    <xf numFmtId="165" fontId="31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1" fillId="0" borderId="0" xfId="2" applyFont="1" applyAlignment="1" applyProtection="1">
      <alignment horizontal="left" wrapText="1"/>
      <protection locked="0"/>
    </xf>
    <xf numFmtId="164" fontId="25" fillId="0" borderId="0" xfId="0" applyFont="1" applyAlignment="1">
      <alignment horizontal="right"/>
    </xf>
    <xf numFmtId="49" fontId="28" fillId="0" borderId="0" xfId="2" applyNumberFormat="1" applyFont="1" applyProtection="1">
      <protection locked="0"/>
    </xf>
    <xf numFmtId="164" fontId="28" fillId="0" borderId="0" xfId="2" applyFont="1"/>
    <xf numFmtId="0" fontId="28" fillId="0" borderId="8" xfId="5" applyFont="1" applyBorder="1" applyAlignment="1">
      <alignment wrapText="1"/>
    </xf>
    <xf numFmtId="0" fontId="2" fillId="0" borderId="9" xfId="2" applyNumberFormat="1" applyFont="1" applyBorder="1"/>
    <xf numFmtId="0" fontId="27" fillId="0" borderId="8" xfId="5" applyFont="1" applyBorder="1" applyAlignment="1">
      <alignment wrapText="1"/>
    </xf>
    <xf numFmtId="49" fontId="2" fillId="0" borderId="9" xfId="2" applyNumberFormat="1" applyFont="1" applyBorder="1" applyAlignment="1">
      <alignment horizontal="center"/>
    </xf>
    <xf numFmtId="0" fontId="28" fillId="0" borderId="9" xfId="2" applyNumberFormat="1" applyFont="1" applyBorder="1" applyAlignment="1">
      <alignment wrapText="1"/>
    </xf>
    <xf numFmtId="49" fontId="6" fillId="0" borderId="9" xfId="2" applyNumberFormat="1" applyFont="1" applyBorder="1" applyAlignment="1">
      <alignment horizontal="center"/>
    </xf>
    <xf numFmtId="0" fontId="27" fillId="0" borderId="9" xfId="2" applyNumberFormat="1" applyFont="1" applyBorder="1" applyAlignment="1">
      <alignment wrapText="1"/>
    </xf>
    <xf numFmtId="0" fontId="28" fillId="0" borderId="1" xfId="2" applyNumberFormat="1" applyFont="1" applyBorder="1" applyAlignment="1">
      <alignment horizontal="right"/>
    </xf>
    <xf numFmtId="0" fontId="27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2" fillId="0" borderId="4" xfId="2" applyNumberFormat="1" applyFont="1" applyBorder="1" applyAlignment="1" applyProtection="1">
      <alignment horizontal="right"/>
      <protection locked="0"/>
    </xf>
    <xf numFmtId="166" fontId="32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12" fillId="0" borderId="4" xfId="2" applyNumberFormat="1" applyFont="1" applyBorder="1" applyAlignment="1" applyProtection="1">
      <alignment horizontal="left" wrapText="1"/>
      <protection locked="0"/>
    </xf>
    <xf numFmtId="166" fontId="12" fillId="0" borderId="4" xfId="2" applyNumberFormat="1" applyFont="1" applyBorder="1" applyAlignment="1" applyProtection="1">
      <alignment horizontal="left" vertical="top" wrapText="1"/>
      <protection locked="0"/>
    </xf>
    <xf numFmtId="166" fontId="6" fillId="0" borderId="4" xfId="2" quotePrefix="1" applyNumberFormat="1" applyFont="1" applyBorder="1" applyAlignment="1">
      <alignment horizontal="center"/>
    </xf>
    <xf numFmtId="169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5" fontId="5" fillId="0" borderId="0" xfId="2" applyNumberFormat="1" applyFont="1" applyProtection="1"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  <xf numFmtId="164" fontId="30" fillId="0" borderId="0" xfId="2" applyFont="1" applyAlignment="1" applyProtection="1">
      <alignment horizontal="left" vertical="top" wrapText="1"/>
      <protection locked="0"/>
    </xf>
    <xf numFmtId="0" fontId="28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0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8" fillId="0" borderId="10" xfId="2" applyNumberFormat="1" applyFont="1" applyBorder="1" applyAlignment="1">
      <alignment horizontal="center" vertical="center" wrapText="1"/>
    </xf>
    <xf numFmtId="0" fontId="28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6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 2 3" xfId="2" xr:uid="{047EA194-9314-44EB-80AD-546C19E0E10D}"/>
    <cellStyle name="Обычный 2 2 3" xfId="3" xr:uid="{FB01AA49-ADCC-4E68-9BED-CED439D6F3A2}"/>
    <cellStyle name="Обычный 2 2 3 2" xfId="5" xr:uid="{4C4E09C5-5759-4482-ACF7-E786F5806853}"/>
    <cellStyle name="Обычный_Формы ФО_Мэппинг_финальный - Алтынкуль" xfId="4" xr:uid="{D1F21F8B-CB5E-432E-B595-260D1C88D9F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 refreshError="1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/>
      <sheetData sheetId="896"/>
      <sheetData sheetId="897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">
          <cell r="G1" t="str">
            <v xml:space="preserve"> </v>
          </cell>
        </row>
      </sheetData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C6BE-D2B6-4D70-A065-370FB4806339}">
  <dimension ref="A1:G154"/>
  <sheetViews>
    <sheetView view="pageBreakPreview" zoomScale="80" zoomScaleNormal="80" zoomScaleSheetLayoutView="80" workbookViewId="0">
      <selection activeCell="A22" sqref="A22:A23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27" style="3" customWidth="1"/>
    <col min="4" max="4" width="26.8554687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196"/>
      <c r="C1" s="195"/>
      <c r="D1" s="194" t="s">
        <v>359</v>
      </c>
    </row>
    <row r="2" spans="1:4" x14ac:dyDescent="0.2">
      <c r="B2" s="196"/>
      <c r="C2" s="195"/>
      <c r="D2" s="194" t="s">
        <v>358</v>
      </c>
    </row>
    <row r="3" spans="1:4" x14ac:dyDescent="0.2">
      <c r="B3" s="196"/>
      <c r="C3" s="195"/>
      <c r="D3" s="194" t="s">
        <v>357</v>
      </c>
    </row>
    <row r="4" spans="1:4" x14ac:dyDescent="0.2">
      <c r="B4" s="196"/>
      <c r="C4" s="195"/>
      <c r="D4" s="194"/>
    </row>
    <row r="5" spans="1:4" x14ac:dyDescent="0.2">
      <c r="B5" s="196"/>
      <c r="C5" s="195"/>
      <c r="D5" s="194" t="s">
        <v>356</v>
      </c>
    </row>
    <row r="6" spans="1:4" x14ac:dyDescent="0.2">
      <c r="B6" s="196"/>
      <c r="C6" s="195"/>
      <c r="D6" s="194" t="s">
        <v>355</v>
      </c>
    </row>
    <row r="7" spans="1:4" x14ac:dyDescent="0.2">
      <c r="B7" s="196"/>
      <c r="C7" s="195"/>
      <c r="D7" s="194" t="s">
        <v>354</v>
      </c>
    </row>
    <row r="8" spans="1:4" x14ac:dyDescent="0.2">
      <c r="B8" s="196"/>
      <c r="C8" s="195"/>
      <c r="D8" s="194"/>
    </row>
    <row r="9" spans="1:4" x14ac:dyDescent="0.2">
      <c r="C9" s="8"/>
      <c r="D9" s="9" t="s">
        <v>353</v>
      </c>
    </row>
    <row r="10" spans="1:4" ht="15.75" x14ac:dyDescent="0.25">
      <c r="A10" s="188" t="s">
        <v>352</v>
      </c>
      <c r="C10" s="190" t="s">
        <v>167</v>
      </c>
      <c r="D10" s="191"/>
    </row>
    <row r="11" spans="1:4" ht="51.75" customHeight="1" x14ac:dyDescent="0.25">
      <c r="A11" s="188" t="s">
        <v>351</v>
      </c>
      <c r="C11" s="7" t="s">
        <v>350</v>
      </c>
      <c r="D11" s="193"/>
    </row>
    <row r="12" spans="1:4" ht="15.75" x14ac:dyDescent="0.25">
      <c r="A12" s="188" t="s">
        <v>349</v>
      </c>
      <c r="C12" s="190" t="s">
        <v>348</v>
      </c>
      <c r="D12" s="191"/>
    </row>
    <row r="13" spans="1:4" ht="15.75" x14ac:dyDescent="0.25">
      <c r="A13" s="188" t="s">
        <v>347</v>
      </c>
      <c r="C13" s="190" t="s">
        <v>346</v>
      </c>
      <c r="D13" s="191"/>
    </row>
    <row r="14" spans="1:4" ht="15.75" x14ac:dyDescent="0.25">
      <c r="A14" s="188" t="s">
        <v>345</v>
      </c>
      <c r="C14" s="190" t="s">
        <v>344</v>
      </c>
      <c r="D14" s="191"/>
    </row>
    <row r="15" spans="1:4" ht="15.75" x14ac:dyDescent="0.25">
      <c r="A15" s="188" t="s">
        <v>343</v>
      </c>
      <c r="C15" s="192">
        <v>3916</v>
      </c>
      <c r="D15" s="191"/>
    </row>
    <row r="16" spans="1:4" ht="15.75" x14ac:dyDescent="0.25">
      <c r="A16" s="188" t="s">
        <v>342</v>
      </c>
      <c r="C16" s="190" t="s">
        <v>341</v>
      </c>
      <c r="D16" s="189"/>
    </row>
    <row r="17" spans="1:6" ht="15.75" x14ac:dyDescent="0.2">
      <c r="A17" s="188" t="s">
        <v>340</v>
      </c>
      <c r="C17" s="256" t="s">
        <v>339</v>
      </c>
      <c r="D17" s="256"/>
    </row>
    <row r="18" spans="1:6" x14ac:dyDescent="0.2">
      <c r="C18" s="30"/>
    </row>
    <row r="19" spans="1:6" x14ac:dyDescent="0.2">
      <c r="A19" s="187" t="s">
        <v>338</v>
      </c>
      <c r="B19" s="12"/>
      <c r="C19" s="12"/>
      <c r="D19" s="12"/>
    </row>
    <row r="20" spans="1:6" x14ac:dyDescent="0.2">
      <c r="A20" s="11" t="s">
        <v>337</v>
      </c>
      <c r="B20" s="156"/>
      <c r="C20" s="186" t="s">
        <v>406</v>
      </c>
      <c r="D20" s="156"/>
    </row>
    <row r="21" spans="1:6" x14ac:dyDescent="0.2">
      <c r="A21" s="13"/>
      <c r="B21" s="185"/>
      <c r="C21" s="185"/>
      <c r="D21" s="184" t="s">
        <v>336</v>
      </c>
    </row>
    <row r="22" spans="1:6" s="14" customFormat="1" ht="25.5" customHeight="1" x14ac:dyDescent="0.2">
      <c r="A22" s="257" t="s">
        <v>335</v>
      </c>
      <c r="B22" s="258" t="s">
        <v>98</v>
      </c>
      <c r="C22" s="259" t="s">
        <v>334</v>
      </c>
      <c r="D22" s="259" t="s">
        <v>333</v>
      </c>
      <c r="E22" s="183"/>
      <c r="F22" s="183"/>
    </row>
    <row r="23" spans="1:6" s="14" customFormat="1" x14ac:dyDescent="0.2">
      <c r="A23" s="257"/>
      <c r="B23" s="258"/>
      <c r="C23" s="260"/>
      <c r="D23" s="259"/>
      <c r="E23" s="183"/>
      <c r="F23" s="183"/>
    </row>
    <row r="24" spans="1:6" s="15" customFormat="1" x14ac:dyDescent="0.2">
      <c r="A24" s="182" t="s">
        <v>332</v>
      </c>
      <c r="B24" s="166"/>
      <c r="C24" s="164"/>
      <c r="D24" s="164"/>
      <c r="E24" s="158"/>
      <c r="F24" s="158"/>
    </row>
    <row r="25" spans="1:6" x14ac:dyDescent="0.2">
      <c r="A25" s="181" t="s">
        <v>331</v>
      </c>
      <c r="B25" s="20" t="s">
        <v>0</v>
      </c>
      <c r="C25" s="207">
        <v>12714872</v>
      </c>
      <c r="D25" s="207">
        <v>17752691</v>
      </c>
    </row>
    <row r="26" spans="1:6" ht="39.200000000000003" customHeight="1" x14ac:dyDescent="0.2">
      <c r="A26" s="165" t="s">
        <v>330</v>
      </c>
      <c r="B26" s="20" t="s">
        <v>1</v>
      </c>
      <c r="C26" s="208">
        <f>SUM(C27:C31)</f>
        <v>178988</v>
      </c>
      <c r="D26" s="208">
        <f>SUM(D27:D31)</f>
        <v>172166</v>
      </c>
    </row>
    <row r="27" spans="1:6" outlineLevel="1" x14ac:dyDescent="0.2">
      <c r="A27" s="165" t="s">
        <v>329</v>
      </c>
      <c r="B27" s="20"/>
      <c r="C27" s="208"/>
      <c r="D27" s="208"/>
    </row>
    <row r="28" spans="1:6" outlineLevel="1" x14ac:dyDescent="0.2">
      <c r="A28" s="165" t="s">
        <v>328</v>
      </c>
      <c r="B28" s="20"/>
      <c r="C28" s="208">
        <v>102888</v>
      </c>
      <c r="D28" s="208">
        <v>96378</v>
      </c>
    </row>
    <row r="29" spans="1:6" outlineLevel="1" x14ac:dyDescent="0.2">
      <c r="A29" s="165" t="s">
        <v>327</v>
      </c>
      <c r="B29" s="20"/>
      <c r="C29" s="208"/>
      <c r="D29" s="208">
        <v>0</v>
      </c>
    </row>
    <row r="30" spans="1:6" outlineLevel="1" x14ac:dyDescent="0.2">
      <c r="A30" s="165" t="s">
        <v>305</v>
      </c>
      <c r="B30" s="20"/>
      <c r="C30" s="208">
        <v>74520</v>
      </c>
      <c r="D30" s="208">
        <v>75065</v>
      </c>
    </row>
    <row r="31" spans="1:6" outlineLevel="1" x14ac:dyDescent="0.2">
      <c r="A31" s="165" t="s">
        <v>326</v>
      </c>
      <c r="B31" s="20"/>
      <c r="C31" s="208">
        <v>1580</v>
      </c>
      <c r="D31" s="208">
        <v>723</v>
      </c>
    </row>
    <row r="32" spans="1:6" x14ac:dyDescent="0.2">
      <c r="A32" s="165" t="s">
        <v>325</v>
      </c>
      <c r="B32" s="20" t="s">
        <v>2</v>
      </c>
      <c r="C32" s="208"/>
      <c r="D32" s="208"/>
    </row>
    <row r="33" spans="1:7" x14ac:dyDescent="0.2">
      <c r="A33" s="165" t="s">
        <v>324</v>
      </c>
      <c r="B33" s="20" t="s">
        <v>3</v>
      </c>
      <c r="C33" s="208"/>
      <c r="D33" s="208"/>
    </row>
    <row r="34" spans="1:7" x14ac:dyDescent="0.2">
      <c r="A34" s="165" t="s">
        <v>323</v>
      </c>
      <c r="B34" s="20" t="s">
        <v>4</v>
      </c>
      <c r="C34" s="208"/>
      <c r="D34" s="208"/>
    </row>
    <row r="35" spans="1:7" x14ac:dyDescent="0.2">
      <c r="A35" s="165" t="s">
        <v>322</v>
      </c>
      <c r="B35" s="20" t="s">
        <v>5</v>
      </c>
      <c r="C35" s="209"/>
      <c r="D35" s="209"/>
    </row>
    <row r="36" spans="1:7" x14ac:dyDescent="0.2">
      <c r="A36" s="165" t="s">
        <v>321</v>
      </c>
      <c r="B36" s="20" t="s">
        <v>6</v>
      </c>
      <c r="C36" s="210">
        <f>SUM(C37:C38)</f>
        <v>10210088</v>
      </c>
      <c r="D36" s="210">
        <f>SUM(D37:D38)</f>
        <v>7927037</v>
      </c>
    </row>
    <row r="37" spans="1:7" s="16" customFormat="1" outlineLevel="1" x14ac:dyDescent="0.2">
      <c r="A37" s="168" t="s">
        <v>294</v>
      </c>
      <c r="B37" s="24"/>
      <c r="C37" s="211">
        <v>10180935</v>
      </c>
      <c r="D37" s="211">
        <v>7872650</v>
      </c>
      <c r="E37" s="167"/>
      <c r="F37" s="167"/>
    </row>
    <row r="38" spans="1:7" s="16" customFormat="1" outlineLevel="1" x14ac:dyDescent="0.2">
      <c r="A38" s="168" t="s">
        <v>293</v>
      </c>
      <c r="B38" s="24"/>
      <c r="C38" s="212">
        <v>29153</v>
      </c>
      <c r="D38" s="212">
        <v>54387</v>
      </c>
      <c r="E38" s="167"/>
      <c r="F38" s="167"/>
    </row>
    <row r="39" spans="1:7" x14ac:dyDescent="0.2">
      <c r="A39" s="165" t="s">
        <v>320</v>
      </c>
      <c r="B39" s="20" t="s">
        <v>7</v>
      </c>
      <c r="C39" s="213">
        <v>54261</v>
      </c>
      <c r="D39" s="213">
        <v>44829</v>
      </c>
      <c r="E39" s="167"/>
      <c r="F39" s="167"/>
    </row>
    <row r="40" spans="1:7" x14ac:dyDescent="0.2">
      <c r="A40" s="165" t="s">
        <v>319</v>
      </c>
      <c r="B40" s="20" t="s">
        <v>8</v>
      </c>
      <c r="C40" s="213"/>
      <c r="D40" s="213"/>
      <c r="E40" s="167"/>
      <c r="F40" s="167"/>
    </row>
    <row r="41" spans="1:7" x14ac:dyDescent="0.2">
      <c r="A41" s="165" t="s">
        <v>318</v>
      </c>
      <c r="B41" s="20" t="s">
        <v>9</v>
      </c>
      <c r="C41" s="213">
        <v>3296299</v>
      </c>
      <c r="D41" s="213">
        <v>3716089</v>
      </c>
      <c r="E41" s="167"/>
      <c r="F41" s="167"/>
    </row>
    <row r="42" spans="1:7" x14ac:dyDescent="0.2">
      <c r="A42" s="165" t="s">
        <v>317</v>
      </c>
      <c r="B42" s="19" t="s">
        <v>10</v>
      </c>
      <c r="C42" s="213">
        <v>36392593</v>
      </c>
      <c r="D42" s="213">
        <v>35532073</v>
      </c>
    </row>
    <row r="43" spans="1:7" x14ac:dyDescent="0.2">
      <c r="A43" s="165" t="s">
        <v>316</v>
      </c>
      <c r="B43" s="19" t="s">
        <v>11</v>
      </c>
      <c r="C43" s="213"/>
      <c r="D43" s="213"/>
    </row>
    <row r="44" spans="1:7" x14ac:dyDescent="0.2">
      <c r="A44" s="165" t="s">
        <v>315</v>
      </c>
      <c r="B44" s="19" t="s">
        <v>12</v>
      </c>
      <c r="C44" s="213">
        <f>SUM(C45:C46)</f>
        <v>8062741</v>
      </c>
      <c r="D44" s="213">
        <f>SUM(D45:D46)</f>
        <v>6344141</v>
      </c>
      <c r="G44" s="16"/>
    </row>
    <row r="45" spans="1:7" x14ac:dyDescent="0.2">
      <c r="A45" s="18" t="s">
        <v>314</v>
      </c>
      <c r="B45" s="19"/>
      <c r="C45" s="214">
        <v>2666876</v>
      </c>
      <c r="D45" s="214">
        <v>1295528</v>
      </c>
      <c r="G45" s="16"/>
    </row>
    <row r="46" spans="1:7" x14ac:dyDescent="0.2">
      <c r="A46" s="18" t="s">
        <v>236</v>
      </c>
      <c r="B46" s="19"/>
      <c r="C46" s="214">
        <v>5395865</v>
      </c>
      <c r="D46" s="214">
        <v>5048613</v>
      </c>
      <c r="E46" s="167"/>
      <c r="F46" s="167"/>
      <c r="G46" s="16"/>
    </row>
    <row r="47" spans="1:7" s="15" customFormat="1" x14ac:dyDescent="0.2">
      <c r="A47" s="163" t="s">
        <v>313</v>
      </c>
      <c r="B47" s="162">
        <v>100</v>
      </c>
      <c r="C47" s="215">
        <f>C25+C26+C32+C33+C34+C35+C36+C39+C40+C41+C42+C43+C44</f>
        <v>70909842</v>
      </c>
      <c r="D47" s="215">
        <f>D25+D26+D32+D33+D34+D35+D36+D39+D40+D41+D42+D43+D44</f>
        <v>71489026</v>
      </c>
      <c r="E47" s="158"/>
      <c r="F47" s="158"/>
    </row>
    <row r="48" spans="1:7" s="15" customFormat="1" x14ac:dyDescent="0.2">
      <c r="A48" s="180" t="s">
        <v>312</v>
      </c>
      <c r="B48" s="162">
        <v>101</v>
      </c>
      <c r="C48" s="216"/>
      <c r="D48" s="216"/>
      <c r="E48" s="158"/>
      <c r="F48" s="158"/>
    </row>
    <row r="49" spans="1:6" s="15" customFormat="1" x14ac:dyDescent="0.2">
      <c r="A49" s="163" t="s">
        <v>311</v>
      </c>
      <c r="B49" s="162"/>
      <c r="C49" s="217"/>
      <c r="D49" s="217"/>
      <c r="E49" s="158"/>
      <c r="F49" s="158"/>
    </row>
    <row r="50" spans="1:6" x14ac:dyDescent="0.2">
      <c r="A50" s="165" t="s">
        <v>310</v>
      </c>
      <c r="B50" s="20">
        <v>110</v>
      </c>
      <c r="C50" s="208">
        <f>SUM(C51:C56)</f>
        <v>318836</v>
      </c>
      <c r="D50" s="208">
        <f>SUM(D51:D56)</f>
        <v>310752</v>
      </c>
    </row>
    <row r="51" spans="1:6" outlineLevel="1" x14ac:dyDescent="0.2">
      <c r="A51" s="165" t="s">
        <v>309</v>
      </c>
      <c r="B51" s="20"/>
      <c r="C51" s="208"/>
      <c r="D51" s="208"/>
    </row>
    <row r="52" spans="1:6" outlineLevel="1" x14ac:dyDescent="0.2">
      <c r="A52" s="165" t="s">
        <v>308</v>
      </c>
      <c r="B52" s="20"/>
      <c r="C52" s="208">
        <v>261409</v>
      </c>
      <c r="D52" s="218">
        <v>264125</v>
      </c>
    </row>
    <row r="53" spans="1:6" outlineLevel="1" x14ac:dyDescent="0.2">
      <c r="A53" s="165" t="s">
        <v>307</v>
      </c>
      <c r="B53" s="20"/>
      <c r="C53" s="208"/>
      <c r="D53" s="218"/>
    </row>
    <row r="54" spans="1:6" outlineLevel="1" x14ac:dyDescent="0.2">
      <c r="A54" s="165" t="s">
        <v>306</v>
      </c>
      <c r="B54" s="20"/>
      <c r="C54" s="208"/>
      <c r="D54" s="218"/>
    </row>
    <row r="55" spans="1:6" outlineLevel="1" x14ac:dyDescent="0.2">
      <c r="A55" s="165" t="s">
        <v>305</v>
      </c>
      <c r="B55" s="20"/>
      <c r="C55" s="208">
        <v>57427</v>
      </c>
      <c r="D55" s="218">
        <v>46627</v>
      </c>
    </row>
    <row r="56" spans="1:6" outlineLevel="1" x14ac:dyDescent="0.2">
      <c r="A56" s="165" t="s">
        <v>304</v>
      </c>
      <c r="B56" s="20"/>
      <c r="C56" s="208"/>
      <c r="D56" s="208"/>
    </row>
    <row r="57" spans="1:6" x14ac:dyDescent="0.2">
      <c r="A57" s="165" t="s">
        <v>303</v>
      </c>
      <c r="B57" s="20">
        <v>111</v>
      </c>
      <c r="C57" s="208">
        <v>103770</v>
      </c>
      <c r="D57" s="208">
        <v>103770</v>
      </c>
    </row>
    <row r="58" spans="1:6" x14ac:dyDescent="0.2">
      <c r="A58" s="165" t="s">
        <v>302</v>
      </c>
      <c r="B58" s="20">
        <v>112</v>
      </c>
      <c r="C58" s="208"/>
      <c r="D58" s="208"/>
    </row>
    <row r="59" spans="1:6" x14ac:dyDescent="0.2">
      <c r="A59" s="165" t="s">
        <v>301</v>
      </c>
      <c r="B59" s="20">
        <v>113</v>
      </c>
      <c r="C59" s="208"/>
      <c r="D59" s="208"/>
    </row>
    <row r="60" spans="1:6" x14ac:dyDescent="0.2">
      <c r="A60" s="179" t="s">
        <v>300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65" t="s">
        <v>299</v>
      </c>
      <c r="B61" s="20">
        <v>115</v>
      </c>
      <c r="C61" s="22">
        <f>SUM(C62:C63)</f>
        <v>6255824</v>
      </c>
      <c r="D61" s="22">
        <f>SUM(D62:D63)</f>
        <v>6633845</v>
      </c>
      <c r="E61" s="167"/>
      <c r="F61" s="167"/>
    </row>
    <row r="62" spans="1:6" s="16" customFormat="1" outlineLevel="1" x14ac:dyDescent="0.2">
      <c r="A62" s="169" t="s">
        <v>298</v>
      </c>
      <c r="B62" s="20"/>
      <c r="C62" s="22"/>
      <c r="D62" s="22"/>
      <c r="E62" s="167"/>
      <c r="F62" s="167"/>
    </row>
    <row r="63" spans="1:6" s="16" customFormat="1" outlineLevel="1" x14ac:dyDescent="0.2">
      <c r="A63" s="169" t="s">
        <v>297</v>
      </c>
      <c r="B63" s="20"/>
      <c r="C63" s="22">
        <v>6255824</v>
      </c>
      <c r="D63" s="22">
        <v>6633845</v>
      </c>
      <c r="E63" s="167"/>
      <c r="F63" s="167"/>
    </row>
    <row r="64" spans="1:6" s="16" customFormat="1" x14ac:dyDescent="0.2">
      <c r="A64" s="178" t="s">
        <v>296</v>
      </c>
      <c r="B64" s="20">
        <v>116</v>
      </c>
      <c r="C64" s="22"/>
      <c r="D64" s="22"/>
      <c r="E64" s="167"/>
      <c r="F64" s="167"/>
    </row>
    <row r="65" spans="1:7" x14ac:dyDescent="0.2">
      <c r="A65" s="165" t="s">
        <v>295</v>
      </c>
      <c r="B65" s="20">
        <v>117</v>
      </c>
      <c r="C65" s="209">
        <f>SUM(C66:C67)</f>
        <v>0</v>
      </c>
      <c r="D65" s="209">
        <f>SUM(D66:D67)</f>
        <v>0</v>
      </c>
    </row>
    <row r="66" spans="1:7" s="16" customFormat="1" outlineLevel="1" x14ac:dyDescent="0.2">
      <c r="A66" s="168" t="s">
        <v>294</v>
      </c>
      <c r="B66" s="24"/>
      <c r="C66" s="211"/>
      <c r="D66" s="211"/>
      <c r="E66" s="167"/>
      <c r="F66" s="167"/>
    </row>
    <row r="67" spans="1:7" s="16" customFormat="1" outlineLevel="1" x14ac:dyDescent="0.2">
      <c r="A67" s="168" t="s">
        <v>293</v>
      </c>
      <c r="B67" s="24"/>
      <c r="C67" s="211"/>
      <c r="D67" s="211"/>
      <c r="E67" s="167"/>
      <c r="F67" s="167"/>
    </row>
    <row r="68" spans="1:7" s="16" customFormat="1" x14ac:dyDescent="0.2">
      <c r="A68" s="178" t="s">
        <v>292</v>
      </c>
      <c r="B68" s="20">
        <v>118</v>
      </c>
      <c r="C68" s="211"/>
      <c r="D68" s="211"/>
      <c r="E68" s="167"/>
      <c r="F68" s="167"/>
    </row>
    <row r="69" spans="1:7" s="16" customFormat="1" x14ac:dyDescent="0.2">
      <c r="A69" s="178" t="s">
        <v>291</v>
      </c>
      <c r="B69" s="20">
        <v>119</v>
      </c>
      <c r="C69" s="211"/>
      <c r="D69" s="211"/>
      <c r="E69" s="167"/>
      <c r="F69" s="167"/>
    </row>
    <row r="70" spans="1:7" x14ac:dyDescent="0.2">
      <c r="A70" s="177" t="s">
        <v>290</v>
      </c>
      <c r="B70" s="20">
        <v>120</v>
      </c>
      <c r="C70" s="208"/>
      <c r="D70" s="208"/>
    </row>
    <row r="71" spans="1:7" x14ac:dyDescent="0.2">
      <c r="A71" s="177" t="s">
        <v>289</v>
      </c>
      <c r="B71" s="20">
        <v>121</v>
      </c>
      <c r="C71" s="208">
        <v>32915082</v>
      </c>
      <c r="D71" s="208">
        <v>32922896</v>
      </c>
    </row>
    <row r="72" spans="1:7" x14ac:dyDescent="0.2">
      <c r="A72" s="165" t="s">
        <v>288</v>
      </c>
      <c r="B72" s="20">
        <v>122</v>
      </c>
      <c r="C72" s="208">
        <v>96181</v>
      </c>
      <c r="D72" s="208">
        <v>102470</v>
      </c>
    </row>
    <row r="73" spans="1:7" x14ac:dyDescent="0.2">
      <c r="A73" s="177" t="s">
        <v>287</v>
      </c>
      <c r="B73" s="20">
        <v>123</v>
      </c>
      <c r="C73" s="208"/>
      <c r="D73" s="208">
        <v>0</v>
      </c>
    </row>
    <row r="74" spans="1:7" x14ac:dyDescent="0.2">
      <c r="A74" s="177" t="s">
        <v>286</v>
      </c>
      <c r="B74" s="20">
        <v>124</v>
      </c>
      <c r="C74" s="208">
        <v>334867</v>
      </c>
      <c r="D74" s="208">
        <v>318712</v>
      </c>
    </row>
    <row r="75" spans="1:7" x14ac:dyDescent="0.2">
      <c r="A75" s="177" t="s">
        <v>285</v>
      </c>
      <c r="B75" s="20">
        <v>125</v>
      </c>
      <c r="C75" s="208">
        <v>417699</v>
      </c>
      <c r="D75" s="208">
        <v>440371</v>
      </c>
    </row>
    <row r="76" spans="1:7" x14ac:dyDescent="0.2">
      <c r="A76" s="177" t="s">
        <v>284</v>
      </c>
      <c r="B76" s="20">
        <v>126</v>
      </c>
      <c r="C76" s="208">
        <v>98492</v>
      </c>
      <c r="D76" s="208">
        <v>91253</v>
      </c>
    </row>
    <row r="77" spans="1:7" x14ac:dyDescent="0.2">
      <c r="A77" s="177" t="s">
        <v>282</v>
      </c>
      <c r="B77" s="20">
        <v>127</v>
      </c>
      <c r="C77" s="23">
        <f>SUM(C78:C80)</f>
        <v>6806710</v>
      </c>
      <c r="D77" s="23">
        <f>SUM(D78:D80)</f>
        <v>7005295</v>
      </c>
      <c r="G77" s="16"/>
    </row>
    <row r="78" spans="1:7" outlineLevel="1" x14ac:dyDescent="0.2">
      <c r="A78" s="169" t="s">
        <v>283</v>
      </c>
      <c r="B78" s="24"/>
      <c r="C78" s="22">
        <v>4968227</v>
      </c>
      <c r="D78" s="22">
        <v>5157331</v>
      </c>
    </row>
    <row r="79" spans="1:7" outlineLevel="1" x14ac:dyDescent="0.2">
      <c r="A79" s="169" t="s">
        <v>282</v>
      </c>
      <c r="B79" s="24"/>
      <c r="C79" s="22">
        <v>1838483</v>
      </c>
      <c r="D79" s="22">
        <v>1847964</v>
      </c>
    </row>
    <row r="80" spans="1:7" outlineLevel="1" x14ac:dyDescent="0.2">
      <c r="A80" s="25" t="s">
        <v>281</v>
      </c>
      <c r="B80" s="24"/>
      <c r="C80" s="219"/>
      <c r="D80" s="219"/>
      <c r="E80" s="167"/>
    </row>
    <row r="81" spans="1:6" s="15" customFormat="1" x14ac:dyDescent="0.2">
      <c r="A81" s="176" t="s">
        <v>280</v>
      </c>
      <c r="B81" s="162">
        <v>200</v>
      </c>
      <c r="C81" s="220">
        <f>C50+C57+C58+C59+C60+C61+C64+C65+C68+C657+C70+C71+C72+C73+C74+C75+C76+C77+C69</f>
        <v>47347461</v>
      </c>
      <c r="D81" s="220">
        <f>D50+D57+D58+D59+D60+D61+D64+D65+D68+D657+D70+D71+D72+D73+D74+D75+D76+D77+D69</f>
        <v>47929364</v>
      </c>
      <c r="E81" s="158"/>
      <c r="F81" s="158"/>
    </row>
    <row r="82" spans="1:6" s="15" customFormat="1" x14ac:dyDescent="0.2">
      <c r="A82" s="176" t="s">
        <v>279</v>
      </c>
      <c r="B82" s="166"/>
      <c r="C82" s="220">
        <f>C81+C48+C47</f>
        <v>118257303</v>
      </c>
      <c r="D82" s="220">
        <f>D81+D48+D47</f>
        <v>119418390</v>
      </c>
      <c r="E82" s="158"/>
      <c r="F82" s="158"/>
    </row>
    <row r="83" spans="1:6" s="26" customFormat="1" x14ac:dyDescent="0.2">
      <c r="A83" s="175" t="s">
        <v>278</v>
      </c>
      <c r="B83" s="174" t="s">
        <v>98</v>
      </c>
      <c r="C83" s="221"/>
      <c r="D83" s="221"/>
      <c r="E83" s="173"/>
      <c r="F83" s="173"/>
    </row>
    <row r="84" spans="1:6" s="15" customFormat="1" x14ac:dyDescent="0.2">
      <c r="A84" s="163" t="s">
        <v>277</v>
      </c>
      <c r="B84" s="166"/>
      <c r="C84" s="217"/>
      <c r="D84" s="217"/>
      <c r="E84" s="158"/>
      <c r="F84" s="158"/>
    </row>
    <row r="85" spans="1:6" x14ac:dyDescent="0.2">
      <c r="A85" s="165" t="s">
        <v>276</v>
      </c>
      <c r="B85" s="20">
        <v>210</v>
      </c>
      <c r="C85" s="209">
        <f>SUM(C86:C89)</f>
        <v>11905</v>
      </c>
      <c r="D85" s="209">
        <f>SUM(D86:D89)</f>
        <v>12829</v>
      </c>
    </row>
    <row r="86" spans="1:6" s="16" customFormat="1" outlineLevel="2" x14ac:dyDescent="0.2">
      <c r="A86" s="168" t="s">
        <v>275</v>
      </c>
      <c r="B86" s="24"/>
      <c r="C86" s="22"/>
      <c r="D86" s="22"/>
      <c r="E86" s="5"/>
      <c r="F86" s="5"/>
    </row>
    <row r="87" spans="1:6" s="16" customFormat="1" outlineLevel="2" x14ac:dyDescent="0.2">
      <c r="A87" s="172" t="s">
        <v>274</v>
      </c>
      <c r="B87" s="24"/>
      <c r="C87" s="22">
        <v>11905</v>
      </c>
      <c r="D87" s="22">
        <v>12829</v>
      </c>
      <c r="E87" s="167"/>
      <c r="F87" s="167"/>
    </row>
    <row r="88" spans="1:6" s="16" customFormat="1" outlineLevel="2" x14ac:dyDescent="0.2">
      <c r="A88" s="168" t="s">
        <v>273</v>
      </c>
      <c r="B88" s="24"/>
      <c r="C88" s="22"/>
      <c r="D88" s="22"/>
      <c r="E88" s="167"/>
      <c r="F88" s="167"/>
    </row>
    <row r="89" spans="1:6" s="16" customFormat="1" outlineLevel="2" x14ac:dyDescent="0.2">
      <c r="A89" s="168" t="s">
        <v>272</v>
      </c>
      <c r="B89" s="24"/>
      <c r="C89" s="22"/>
      <c r="D89" s="22"/>
      <c r="E89" s="167"/>
      <c r="F89" s="167"/>
    </row>
    <row r="90" spans="1:6" s="16" customFormat="1" outlineLevel="2" x14ac:dyDescent="0.2">
      <c r="A90" s="165" t="s">
        <v>271</v>
      </c>
      <c r="B90" s="20">
        <v>211</v>
      </c>
      <c r="C90" s="22"/>
      <c r="D90" s="22"/>
      <c r="E90" s="167"/>
      <c r="F90" s="167"/>
    </row>
    <row r="91" spans="1:6" x14ac:dyDescent="0.2">
      <c r="A91" s="165" t="s">
        <v>270</v>
      </c>
      <c r="B91" s="20">
        <v>212</v>
      </c>
      <c r="C91" s="208"/>
      <c r="D91" s="208"/>
    </row>
    <row r="92" spans="1:6" x14ac:dyDescent="0.2">
      <c r="A92" s="165" t="s">
        <v>269</v>
      </c>
      <c r="B92" s="20">
        <v>213</v>
      </c>
      <c r="C92" s="209">
        <f>SUM(C93:C94)</f>
        <v>708807</v>
      </c>
      <c r="D92" s="209">
        <f>SUM(D93:D94)</f>
        <v>862882</v>
      </c>
    </row>
    <row r="93" spans="1:6" s="16" customFormat="1" outlineLevel="1" x14ac:dyDescent="0.2">
      <c r="A93" s="169" t="s">
        <v>249</v>
      </c>
      <c r="B93" s="24"/>
      <c r="C93" s="211"/>
      <c r="D93" s="211"/>
      <c r="E93" s="5"/>
      <c r="F93" s="5"/>
    </row>
    <row r="94" spans="1:6" s="16" customFormat="1" outlineLevel="1" x14ac:dyDescent="0.2">
      <c r="A94" s="168" t="s">
        <v>248</v>
      </c>
      <c r="B94" s="24"/>
      <c r="C94" s="211">
        <v>708807</v>
      </c>
      <c r="D94" s="211">
        <v>862882</v>
      </c>
      <c r="E94" s="5"/>
      <c r="F94" s="167"/>
    </row>
    <row r="95" spans="1:6" x14ac:dyDescent="0.2">
      <c r="A95" s="165" t="s">
        <v>268</v>
      </c>
      <c r="B95" s="20">
        <v>214</v>
      </c>
      <c r="C95" s="209">
        <f>C96+C97</f>
        <v>2431870</v>
      </c>
      <c r="D95" s="209">
        <f>D96+D97</f>
        <v>3858729</v>
      </c>
    </row>
    <row r="96" spans="1:6" s="16" customFormat="1" outlineLevel="1" x14ac:dyDescent="0.2">
      <c r="A96" s="168" t="s">
        <v>246</v>
      </c>
      <c r="B96" s="24"/>
      <c r="C96" s="211">
        <v>2289972</v>
      </c>
      <c r="D96" s="211">
        <v>3758034</v>
      </c>
      <c r="E96" s="167"/>
      <c r="F96" s="167"/>
    </row>
    <row r="97" spans="1:7" s="16" customFormat="1" outlineLevel="1" x14ac:dyDescent="0.2">
      <c r="A97" s="168" t="s">
        <v>245</v>
      </c>
      <c r="B97" s="24"/>
      <c r="C97" s="211">
        <v>141898</v>
      </c>
      <c r="D97" s="211">
        <v>100695</v>
      </c>
      <c r="E97" s="167"/>
      <c r="F97" s="167"/>
    </row>
    <row r="98" spans="1:7" x14ac:dyDescent="0.2">
      <c r="A98" s="165" t="s">
        <v>267</v>
      </c>
      <c r="B98" s="20">
        <v>215</v>
      </c>
      <c r="C98" s="208">
        <v>1541823</v>
      </c>
      <c r="D98" s="208">
        <v>1768141</v>
      </c>
    </row>
    <row r="99" spans="1:7" x14ac:dyDescent="0.2">
      <c r="A99" s="165" t="s">
        <v>266</v>
      </c>
      <c r="B99" s="20">
        <v>216</v>
      </c>
      <c r="C99" s="208">
        <v>752230</v>
      </c>
      <c r="D99" s="208">
        <v>768879</v>
      </c>
    </row>
    <row r="100" spans="1:7" x14ac:dyDescent="0.2">
      <c r="A100" s="165" t="s">
        <v>242</v>
      </c>
      <c r="B100" s="20">
        <v>217</v>
      </c>
      <c r="C100" s="208">
        <v>884726</v>
      </c>
      <c r="D100" s="208">
        <v>831855</v>
      </c>
    </row>
    <row r="101" spans="1:7" x14ac:dyDescent="0.2">
      <c r="A101" s="165" t="s">
        <v>265</v>
      </c>
      <c r="B101" s="20">
        <v>218</v>
      </c>
      <c r="C101" s="208">
        <v>5147</v>
      </c>
      <c r="D101" s="208">
        <v>2650</v>
      </c>
    </row>
    <row r="102" spans="1:7" x14ac:dyDescent="0.2">
      <c r="A102" s="165" t="s">
        <v>264</v>
      </c>
      <c r="B102" s="20">
        <v>219</v>
      </c>
      <c r="C102" s="208">
        <v>2095986</v>
      </c>
      <c r="D102" s="208">
        <v>2614562</v>
      </c>
    </row>
    <row r="103" spans="1:7" x14ac:dyDescent="0.2">
      <c r="A103" s="165" t="s">
        <v>239</v>
      </c>
      <c r="B103" s="20">
        <v>220</v>
      </c>
      <c r="C103" s="208"/>
      <c r="D103" s="208">
        <v>0</v>
      </c>
    </row>
    <row r="104" spans="1:7" x14ac:dyDescent="0.2">
      <c r="A104" s="165" t="s">
        <v>263</v>
      </c>
      <c r="B104" s="20">
        <v>221</v>
      </c>
      <c r="C104" s="208">
        <v>52528</v>
      </c>
      <c r="D104" s="208">
        <v>52528</v>
      </c>
    </row>
    <row r="105" spans="1:7" x14ac:dyDescent="0.2">
      <c r="A105" s="165" t="s">
        <v>262</v>
      </c>
      <c r="B105" s="20">
        <v>222</v>
      </c>
      <c r="C105" s="208">
        <f>SUM(C106:C107)</f>
        <v>1807167</v>
      </c>
      <c r="D105" s="208">
        <f>SUM(D106:D107)</f>
        <v>1541728</v>
      </c>
      <c r="G105" s="16"/>
    </row>
    <row r="106" spans="1:7" x14ac:dyDescent="0.2">
      <c r="A106" s="18" t="s">
        <v>261</v>
      </c>
      <c r="B106" s="20"/>
      <c r="C106" s="208">
        <v>958195</v>
      </c>
      <c r="D106" s="208">
        <v>880633</v>
      </c>
      <c r="G106" s="16"/>
    </row>
    <row r="107" spans="1:7" x14ac:dyDescent="0.2">
      <c r="A107" s="18" t="s">
        <v>236</v>
      </c>
      <c r="B107" s="20"/>
      <c r="C107" s="214">
        <v>848972</v>
      </c>
      <c r="D107" s="214">
        <v>661095</v>
      </c>
      <c r="E107" s="167"/>
      <c r="G107" s="16"/>
    </row>
    <row r="108" spans="1:7" s="15" customFormat="1" x14ac:dyDescent="0.2">
      <c r="A108" s="163" t="s">
        <v>260</v>
      </c>
      <c r="B108" s="162">
        <v>300</v>
      </c>
      <c r="C108" s="220">
        <f>C85+SUM(C90:C92)+C95+SUM(C98:C105)</f>
        <v>10292189</v>
      </c>
      <c r="D108" s="220">
        <f>D85+SUM(D90:D92)+D95+SUM(D98:D105)</f>
        <v>12314783</v>
      </c>
      <c r="E108" s="158"/>
      <c r="F108" s="158"/>
    </row>
    <row r="109" spans="1:7" s="15" customFormat="1" x14ac:dyDescent="0.2">
      <c r="A109" s="163" t="s">
        <v>259</v>
      </c>
      <c r="B109" s="162">
        <v>301</v>
      </c>
      <c r="C109" s="217"/>
      <c r="D109" s="217"/>
      <c r="E109" s="158"/>
      <c r="F109" s="158"/>
    </row>
    <row r="110" spans="1:7" s="15" customFormat="1" x14ac:dyDescent="0.2">
      <c r="A110" s="163" t="s">
        <v>258</v>
      </c>
      <c r="B110" s="166"/>
      <c r="C110" s="217"/>
      <c r="D110" s="217"/>
      <c r="E110" s="158"/>
      <c r="F110" s="158"/>
    </row>
    <row r="111" spans="1:7" x14ac:dyDescent="0.2">
      <c r="A111" s="165" t="s">
        <v>257</v>
      </c>
      <c r="B111" s="20">
        <v>310</v>
      </c>
      <c r="C111" s="222">
        <f>SUM(C112:C115)</f>
        <v>359370</v>
      </c>
      <c r="D111" s="222">
        <f>SUM(D112:D115)</f>
        <v>364740</v>
      </c>
    </row>
    <row r="112" spans="1:7" s="16" customFormat="1" outlineLevel="2" x14ac:dyDescent="0.2">
      <c r="A112" s="170" t="s">
        <v>256</v>
      </c>
      <c r="B112" s="24"/>
      <c r="C112" s="22"/>
      <c r="D112" s="22"/>
      <c r="E112" s="5"/>
      <c r="F112" s="5"/>
    </row>
    <row r="113" spans="1:6" s="16" customFormat="1" outlineLevel="2" x14ac:dyDescent="0.2">
      <c r="A113" s="171" t="s">
        <v>255</v>
      </c>
      <c r="B113" s="24"/>
      <c r="C113" s="22">
        <v>94543</v>
      </c>
      <c r="D113" s="22">
        <v>99913</v>
      </c>
      <c r="E113" s="167"/>
      <c r="F113" s="167"/>
    </row>
    <row r="114" spans="1:6" s="16" customFormat="1" outlineLevel="2" x14ac:dyDescent="0.2">
      <c r="A114" s="170" t="s">
        <v>254</v>
      </c>
      <c r="B114" s="24"/>
      <c r="C114" s="22"/>
      <c r="D114" s="22"/>
      <c r="E114" s="167"/>
      <c r="F114" s="167"/>
    </row>
    <row r="115" spans="1:6" s="16" customFormat="1" outlineLevel="2" x14ac:dyDescent="0.2">
      <c r="A115" s="168" t="s">
        <v>253</v>
      </c>
      <c r="B115" s="24"/>
      <c r="C115" s="22">
        <v>264827</v>
      </c>
      <c r="D115" s="22">
        <v>264827</v>
      </c>
      <c r="E115" s="167"/>
      <c r="F115" s="167"/>
    </row>
    <row r="116" spans="1:6" s="16" customFormat="1" outlineLevel="2" x14ac:dyDescent="0.2">
      <c r="A116" s="165" t="s">
        <v>252</v>
      </c>
      <c r="B116" s="20">
        <v>311</v>
      </c>
      <c r="C116" s="22"/>
      <c r="D116" s="22"/>
      <c r="E116" s="167"/>
      <c r="F116" s="167"/>
    </row>
    <row r="117" spans="1:6" x14ac:dyDescent="0.2">
      <c r="A117" s="165" t="s">
        <v>251</v>
      </c>
      <c r="B117" s="20">
        <v>312</v>
      </c>
      <c r="C117" s="208"/>
      <c r="D117" s="208"/>
    </row>
    <row r="118" spans="1:6" x14ac:dyDescent="0.2">
      <c r="A118" s="165" t="s">
        <v>250</v>
      </c>
      <c r="B118" s="20">
        <v>313</v>
      </c>
      <c r="C118" s="222">
        <f>SUM(C119:C120)</f>
        <v>431215</v>
      </c>
      <c r="D118" s="222">
        <f>SUM(D119:D120)</f>
        <v>484437</v>
      </c>
    </row>
    <row r="119" spans="1:6" s="16" customFormat="1" outlineLevel="1" x14ac:dyDescent="0.2">
      <c r="A119" s="169" t="s">
        <v>249</v>
      </c>
      <c r="B119" s="24"/>
      <c r="C119" s="211"/>
      <c r="D119" s="211"/>
      <c r="E119" s="167"/>
      <c r="F119" s="167"/>
    </row>
    <row r="120" spans="1:6" s="16" customFormat="1" outlineLevel="1" x14ac:dyDescent="0.2">
      <c r="A120" s="168" t="s">
        <v>248</v>
      </c>
      <c r="B120" s="24"/>
      <c r="C120" s="211">
        <v>431215</v>
      </c>
      <c r="D120" s="211">
        <v>484437</v>
      </c>
      <c r="E120" s="167"/>
      <c r="F120" s="167"/>
    </row>
    <row r="121" spans="1:6" x14ac:dyDescent="0.2">
      <c r="A121" s="165" t="s">
        <v>247</v>
      </c>
      <c r="B121" s="20">
        <v>314</v>
      </c>
      <c r="C121" s="222">
        <f>SUM(C122:C123)</f>
        <v>51388</v>
      </c>
      <c r="D121" s="222">
        <f>SUM(D122:D123)</f>
        <v>54243</v>
      </c>
    </row>
    <row r="122" spans="1:6" s="16" customFormat="1" outlineLevel="1" x14ac:dyDescent="0.2">
      <c r="A122" s="169" t="s">
        <v>246</v>
      </c>
      <c r="B122" s="24"/>
      <c r="C122" s="211"/>
      <c r="D122" s="211"/>
      <c r="E122" s="167"/>
      <c r="F122" s="167"/>
    </row>
    <row r="123" spans="1:6" s="16" customFormat="1" outlineLevel="1" x14ac:dyDescent="0.2">
      <c r="A123" s="168" t="s">
        <v>245</v>
      </c>
      <c r="B123" s="24"/>
      <c r="C123" s="211">
        <v>51388</v>
      </c>
      <c r="D123" s="211">
        <v>54243</v>
      </c>
      <c r="E123" s="167"/>
      <c r="F123" s="167"/>
    </row>
    <row r="124" spans="1:6" x14ac:dyDescent="0.2">
      <c r="A124" s="165" t="s">
        <v>244</v>
      </c>
      <c r="B124" s="20">
        <v>315</v>
      </c>
      <c r="C124" s="208">
        <v>8720290</v>
      </c>
      <c r="D124" s="208">
        <v>8492020</v>
      </c>
    </row>
    <row r="125" spans="1:6" x14ac:dyDescent="0.2">
      <c r="A125" s="165" t="s">
        <v>243</v>
      </c>
      <c r="B125" s="20">
        <v>316</v>
      </c>
      <c r="C125" s="208">
        <v>2011405</v>
      </c>
      <c r="D125" s="208">
        <v>2026511</v>
      </c>
    </row>
    <row r="126" spans="1:6" x14ac:dyDescent="0.2">
      <c r="A126" s="165" t="s">
        <v>242</v>
      </c>
      <c r="B126" s="20">
        <v>317</v>
      </c>
      <c r="C126" s="208">
        <v>178693</v>
      </c>
      <c r="D126" s="208">
        <v>178693</v>
      </c>
    </row>
    <row r="127" spans="1:6" ht="15" customHeight="1" x14ac:dyDescent="0.2">
      <c r="A127" s="165" t="s">
        <v>241</v>
      </c>
      <c r="B127" s="20">
        <v>318</v>
      </c>
      <c r="C127" s="208"/>
      <c r="D127" s="208"/>
    </row>
    <row r="128" spans="1:6" x14ac:dyDescent="0.2">
      <c r="A128" s="165" t="s">
        <v>240</v>
      </c>
      <c r="B128" s="20">
        <v>319</v>
      </c>
      <c r="C128" s="208"/>
      <c r="D128" s="208"/>
    </row>
    <row r="129" spans="1:7" x14ac:dyDescent="0.2">
      <c r="A129" s="165" t="s">
        <v>239</v>
      </c>
      <c r="B129" s="20">
        <v>320</v>
      </c>
      <c r="C129" s="208"/>
      <c r="D129" s="208"/>
    </row>
    <row r="130" spans="1:7" x14ac:dyDescent="0.2">
      <c r="A130" s="165" t="s">
        <v>238</v>
      </c>
      <c r="B130" s="20">
        <v>321</v>
      </c>
      <c r="C130" s="208">
        <f>SUM(C131:C132)</f>
        <v>1689001</v>
      </c>
      <c r="D130" s="208">
        <f>SUM(D131:D132)</f>
        <v>1725214</v>
      </c>
      <c r="G130" s="16"/>
    </row>
    <row r="131" spans="1:7" x14ac:dyDescent="0.2">
      <c r="A131" s="18" t="s">
        <v>237</v>
      </c>
      <c r="B131" s="20"/>
      <c r="C131" s="208">
        <v>1689001</v>
      </c>
      <c r="D131" s="208">
        <v>1725214</v>
      </c>
      <c r="G131" s="16"/>
    </row>
    <row r="132" spans="1:7" x14ac:dyDescent="0.2">
      <c r="A132" s="18" t="s">
        <v>236</v>
      </c>
      <c r="B132" s="20"/>
      <c r="C132" s="214"/>
      <c r="D132" s="214"/>
      <c r="G132" s="16"/>
    </row>
    <row r="133" spans="1:7" s="15" customFormat="1" x14ac:dyDescent="0.2">
      <c r="A133" s="163" t="s">
        <v>235</v>
      </c>
      <c r="B133" s="162">
        <v>400</v>
      </c>
      <c r="C133" s="220">
        <f>C111+C117+C118+C121+C124+C125+C130+C126+C127+C128+C129</f>
        <v>13441362</v>
      </c>
      <c r="D133" s="220">
        <f>D111+D117+D118+D121+D124+D125+D130+D126+D127+D128+D129</f>
        <v>13325858</v>
      </c>
      <c r="E133" s="158"/>
      <c r="F133" s="158"/>
    </row>
    <row r="134" spans="1:7" s="15" customFormat="1" x14ac:dyDescent="0.2">
      <c r="A134" s="163" t="s">
        <v>234</v>
      </c>
      <c r="B134" s="166"/>
      <c r="C134" s="217"/>
      <c r="D134" s="217"/>
      <c r="E134" s="158"/>
      <c r="F134" s="158"/>
    </row>
    <row r="135" spans="1:7" x14ac:dyDescent="0.2">
      <c r="A135" s="165" t="s">
        <v>233</v>
      </c>
      <c r="B135" s="20">
        <v>410</v>
      </c>
      <c r="C135" s="208">
        <v>4405169</v>
      </c>
      <c r="D135" s="208">
        <v>4405169</v>
      </c>
    </row>
    <row r="136" spans="1:7" x14ac:dyDescent="0.2">
      <c r="A136" s="165" t="s">
        <v>179</v>
      </c>
      <c r="B136" s="20">
        <v>411</v>
      </c>
      <c r="C136" s="208"/>
      <c r="D136" s="208"/>
    </row>
    <row r="137" spans="1:7" x14ac:dyDescent="0.2">
      <c r="A137" s="165" t="s">
        <v>232</v>
      </c>
      <c r="B137" s="20">
        <v>412</v>
      </c>
      <c r="C137" s="208"/>
      <c r="D137" s="208"/>
    </row>
    <row r="138" spans="1:7" x14ac:dyDescent="0.2">
      <c r="A138" s="165" t="s">
        <v>231</v>
      </c>
      <c r="B138" s="20">
        <v>413</v>
      </c>
      <c r="C138" s="208">
        <v>-488518</v>
      </c>
      <c r="D138" s="208">
        <v>-437908</v>
      </c>
    </row>
    <row r="139" spans="1:7" x14ac:dyDescent="0.2">
      <c r="A139" s="165" t="s">
        <v>230</v>
      </c>
      <c r="B139" s="20">
        <v>414</v>
      </c>
      <c r="C139" s="208">
        <v>90607101</v>
      </c>
      <c r="D139" s="208">
        <v>89810488</v>
      </c>
    </row>
    <row r="140" spans="1:7" x14ac:dyDescent="0.2">
      <c r="A140" s="165" t="s">
        <v>183</v>
      </c>
      <c r="B140" s="20">
        <v>415</v>
      </c>
      <c r="C140" s="208"/>
      <c r="D140" s="208"/>
    </row>
    <row r="141" spans="1:7" s="15" customFormat="1" x14ac:dyDescent="0.2">
      <c r="A141" s="163" t="s">
        <v>229</v>
      </c>
      <c r="B141" s="162">
        <v>420</v>
      </c>
      <c r="C141" s="220">
        <f>SUM(C134:C140)</f>
        <v>94523752</v>
      </c>
      <c r="D141" s="220">
        <f>SUM(D134:D140)</f>
        <v>93777749</v>
      </c>
      <c r="E141" s="158"/>
      <c r="F141" s="158"/>
    </row>
    <row r="142" spans="1:7" s="15" customFormat="1" x14ac:dyDescent="0.2">
      <c r="A142" s="163" t="s">
        <v>228</v>
      </c>
      <c r="B142" s="162">
        <v>421</v>
      </c>
      <c r="C142" s="217"/>
      <c r="D142" s="217"/>
      <c r="E142" s="158"/>
      <c r="F142" s="158"/>
    </row>
    <row r="143" spans="1:7" s="15" customFormat="1" x14ac:dyDescent="0.2">
      <c r="A143" s="163" t="s">
        <v>227</v>
      </c>
      <c r="B143" s="162">
        <v>500</v>
      </c>
      <c r="C143" s="220">
        <f>C141+C142</f>
        <v>94523752</v>
      </c>
      <c r="D143" s="220">
        <f>D141+D142</f>
        <v>93777749</v>
      </c>
      <c r="E143" s="158"/>
      <c r="F143" s="158"/>
    </row>
    <row r="144" spans="1:7" s="15" customFormat="1" x14ac:dyDescent="0.2">
      <c r="A144" s="163" t="s">
        <v>226</v>
      </c>
      <c r="B144" s="162"/>
      <c r="C144" s="220">
        <f>C108+C133+C143</f>
        <v>118257303</v>
      </c>
      <c r="D144" s="220">
        <f>D108+D133+D143</f>
        <v>119418390</v>
      </c>
      <c r="E144" s="158"/>
      <c r="F144" s="158"/>
    </row>
    <row r="145" spans="1:6" s="15" customFormat="1" x14ac:dyDescent="0.2">
      <c r="A145" s="161"/>
      <c r="B145" s="160"/>
      <c r="C145" s="159"/>
      <c r="D145" s="159"/>
      <c r="E145" s="158"/>
      <c r="F145" s="158"/>
    </row>
    <row r="146" spans="1:6" s="30" customFormat="1" x14ac:dyDescent="0.2">
      <c r="A146" s="155" t="s">
        <v>407</v>
      </c>
      <c r="B146" s="156"/>
      <c r="C146" s="156"/>
      <c r="D146" s="156"/>
      <c r="E146" s="5"/>
      <c r="F146" s="5"/>
    </row>
    <row r="147" spans="1:6" s="30" customFormat="1" ht="15" x14ac:dyDescent="0.35">
      <c r="A147" s="155" t="s">
        <v>408</v>
      </c>
      <c r="B147" s="154"/>
      <c r="C147" s="146" t="s">
        <v>409</v>
      </c>
      <c r="D147" s="146"/>
      <c r="E147" s="5"/>
      <c r="F147" s="5"/>
    </row>
    <row r="148" spans="1:6" s="30" customFormat="1" x14ac:dyDescent="0.2">
      <c r="A148" s="153"/>
      <c r="B148" s="62"/>
      <c r="C148" s="62"/>
      <c r="D148" s="72"/>
      <c r="E148" s="5"/>
      <c r="F148" s="5"/>
    </row>
    <row r="149" spans="1:6" s="30" customFormat="1" x14ac:dyDescent="0.2">
      <c r="A149" s="152"/>
      <c r="B149" s="6"/>
      <c r="C149" s="3"/>
      <c r="D149" s="10"/>
      <c r="E149" s="5"/>
      <c r="F149" s="5"/>
    </row>
    <row r="150" spans="1:6" s="30" customFormat="1" x14ac:dyDescent="0.2">
      <c r="A150" s="152" t="s">
        <v>410</v>
      </c>
      <c r="B150" s="15"/>
      <c r="C150" s="146" t="s">
        <v>411</v>
      </c>
      <c r="D150" s="253"/>
      <c r="E150" s="5"/>
      <c r="F150" s="5"/>
    </row>
    <row r="151" spans="1:6" x14ac:dyDescent="0.2">
      <c r="A151" s="151" t="s">
        <v>165</v>
      </c>
    </row>
    <row r="152" spans="1:6" x14ac:dyDescent="0.2">
      <c r="A152" s="13"/>
      <c r="B152" s="62"/>
      <c r="C152" s="157"/>
      <c r="D152" s="157"/>
    </row>
    <row r="153" spans="1:6" s="30" customFormat="1" x14ac:dyDescent="0.2">
      <c r="A153" s="155"/>
      <c r="B153" s="156"/>
      <c r="C153" s="156"/>
      <c r="D153" s="156"/>
      <c r="E153" s="5"/>
      <c r="F153" s="5"/>
    </row>
    <row r="154" spans="1:6" x14ac:dyDescent="0.2">
      <c r="A154" s="150"/>
      <c r="B154" s="149"/>
      <c r="C154" s="148"/>
      <c r="D154" s="147"/>
    </row>
  </sheetData>
  <mergeCells count="5">
    <mergeCell ref="C17:D17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4FBD-FEFD-4DD2-95FF-5549534456AB}">
  <sheetPr>
    <pageSetUpPr fitToPage="1"/>
  </sheetPr>
  <dimension ref="A1:H72"/>
  <sheetViews>
    <sheetView view="pageBreakPreview" zoomScale="90" zoomScaleNormal="75" zoomScaleSheetLayoutView="90" workbookViewId="0">
      <selection activeCell="C49" sqref="C49"/>
    </sheetView>
  </sheetViews>
  <sheetFormatPr defaultColWidth="9.28515625" defaultRowHeight="12.75" x14ac:dyDescent="0.2"/>
  <cols>
    <col min="1" max="1" width="64" style="36" customWidth="1"/>
    <col min="2" max="2" width="11.42578125" style="36" customWidth="1"/>
    <col min="3" max="3" width="22.28515625" style="36" customWidth="1"/>
    <col min="4" max="4" width="21.140625" style="36" customWidth="1"/>
    <col min="5" max="5" width="14.85546875" style="32" customWidth="1"/>
    <col min="6" max="6" width="11.28515625" style="33" bestFit="1" customWidth="1"/>
    <col min="7" max="7" width="14.5703125" style="34" customWidth="1"/>
    <col min="8" max="8" width="9.28515625" style="35"/>
    <col min="9" max="10" width="9.28515625" style="36"/>
    <col min="11" max="11" width="9.28515625" style="36" customWidth="1"/>
    <col min="12" max="16" width="9.28515625" style="36"/>
    <col min="17" max="17" width="9.28515625" style="36" customWidth="1"/>
    <col min="18" max="20" width="9.28515625" style="36"/>
    <col min="21" max="21" width="9.28515625" style="36" customWidth="1"/>
    <col min="22" max="23" width="9.28515625" style="36"/>
    <col min="24" max="25" width="9.28515625" style="36" customWidth="1"/>
    <col min="26" max="46" width="9.28515625" style="36"/>
    <col min="47" max="47" width="9.28515625" style="36" customWidth="1"/>
    <col min="48" max="54" width="9.28515625" style="36"/>
    <col min="55" max="55" width="9.28515625" style="36" customWidth="1"/>
    <col min="56" max="88" width="9.28515625" style="36"/>
    <col min="89" max="89" width="9.28515625" style="36" customWidth="1"/>
    <col min="90" max="16384" width="9.28515625" style="36"/>
  </cols>
  <sheetData>
    <row r="1" spans="1:8" x14ac:dyDescent="0.2">
      <c r="A1" s="31"/>
      <c r="B1" s="31"/>
      <c r="C1" s="195"/>
      <c r="D1" s="194" t="s">
        <v>356</v>
      </c>
    </row>
    <row r="2" spans="1:8" x14ac:dyDescent="0.2">
      <c r="A2" s="103"/>
      <c r="B2" s="103"/>
      <c r="C2" s="195"/>
      <c r="D2" s="194" t="s">
        <v>358</v>
      </c>
    </row>
    <row r="3" spans="1:8" x14ac:dyDescent="0.2">
      <c r="A3" s="103"/>
      <c r="B3" s="103"/>
      <c r="C3" s="195"/>
      <c r="D3" s="194" t="s">
        <v>357</v>
      </c>
    </row>
    <row r="4" spans="1:8" x14ac:dyDescent="0.2">
      <c r="A4" s="103"/>
      <c r="B4" s="103"/>
      <c r="C4" s="195"/>
      <c r="D4" s="194"/>
    </row>
    <row r="5" spans="1:8" x14ac:dyDescent="0.2">
      <c r="A5" s="103"/>
      <c r="B5" s="103"/>
      <c r="C5" s="195"/>
      <c r="D5" s="194" t="s">
        <v>405</v>
      </c>
    </row>
    <row r="6" spans="1:8" x14ac:dyDescent="0.2">
      <c r="A6" s="103"/>
      <c r="B6" s="103"/>
      <c r="C6" s="195"/>
      <c r="D6" s="194" t="s">
        <v>355</v>
      </c>
    </row>
    <row r="7" spans="1:8" x14ac:dyDescent="0.2">
      <c r="A7" s="103"/>
      <c r="B7" s="103"/>
      <c r="C7" s="195"/>
      <c r="D7" s="194" t="s">
        <v>354</v>
      </c>
    </row>
    <row r="8" spans="1:8" x14ac:dyDescent="0.2">
      <c r="A8" s="103"/>
      <c r="B8" s="103"/>
      <c r="C8" s="195"/>
      <c r="D8" s="194"/>
    </row>
    <row r="9" spans="1:8" x14ac:dyDescent="0.2">
      <c r="A9" s="31"/>
      <c r="B9" s="31"/>
      <c r="C9" s="8"/>
      <c r="D9" s="9" t="s">
        <v>404</v>
      </c>
    </row>
    <row r="10" spans="1:8" x14ac:dyDescent="0.2">
      <c r="A10" s="31"/>
      <c r="B10" s="31"/>
      <c r="C10" s="31"/>
      <c r="D10" s="31"/>
    </row>
    <row r="11" spans="1:8" x14ac:dyDescent="0.2">
      <c r="A11" s="206" t="s">
        <v>403</v>
      </c>
      <c r="B11" s="31"/>
      <c r="C11" s="31"/>
      <c r="D11" s="31"/>
    </row>
    <row r="12" spans="1:8" x14ac:dyDescent="0.2">
      <c r="A12" s="205" t="s">
        <v>166</v>
      </c>
      <c r="B12" s="28"/>
      <c r="C12" s="3" t="str">
        <f>Ф1!C10</f>
        <v>Ulba Metallurgical Plant JSC</v>
      </c>
    </row>
    <row r="13" spans="1:8" x14ac:dyDescent="0.2">
      <c r="A13" s="205" t="s">
        <v>169</v>
      </c>
      <c r="B13" s="28"/>
      <c r="C13" s="186" t="str">
        <f>Ф1!C20</f>
        <v>March 31, 2024</v>
      </c>
      <c r="D13" s="28"/>
    </row>
    <row r="14" spans="1:8" x14ac:dyDescent="0.2">
      <c r="A14" s="37"/>
      <c r="B14" s="37"/>
      <c r="C14" s="37"/>
      <c r="D14" s="204" t="s">
        <v>101</v>
      </c>
    </row>
    <row r="15" spans="1:8" s="42" customFormat="1" ht="25.5" customHeight="1" x14ac:dyDescent="0.2">
      <c r="A15" s="261" t="s">
        <v>176</v>
      </c>
      <c r="B15" s="263" t="s">
        <v>98</v>
      </c>
      <c r="C15" s="263" t="s">
        <v>99</v>
      </c>
      <c r="D15" s="263" t="s">
        <v>100</v>
      </c>
      <c r="E15" s="38"/>
      <c r="F15" s="39"/>
      <c r="G15" s="40"/>
      <c r="H15" s="41"/>
    </row>
    <row r="16" spans="1:8" s="42" customFormat="1" x14ac:dyDescent="0.2">
      <c r="A16" s="262"/>
      <c r="B16" s="264"/>
      <c r="C16" s="264"/>
      <c r="D16" s="264"/>
      <c r="E16" s="43"/>
      <c r="F16" s="43"/>
      <c r="G16" s="44"/>
      <c r="H16" s="41"/>
    </row>
    <row r="17" spans="1:8" x14ac:dyDescent="0.2">
      <c r="A17" s="201" t="s">
        <v>402</v>
      </c>
      <c r="B17" s="200" t="s">
        <v>0</v>
      </c>
      <c r="C17" s="223">
        <v>16720610</v>
      </c>
      <c r="D17" s="224">
        <v>34218807</v>
      </c>
      <c r="E17" s="46"/>
    </row>
    <row r="18" spans="1:8" x14ac:dyDescent="0.2">
      <c r="A18" s="201" t="s">
        <v>401</v>
      </c>
      <c r="B18" s="200" t="s">
        <v>1</v>
      </c>
      <c r="C18" s="45">
        <v>12856675</v>
      </c>
      <c r="D18" s="45">
        <v>29835028</v>
      </c>
      <c r="E18" s="29"/>
      <c r="G18" s="54"/>
    </row>
    <row r="19" spans="1:8" s="52" customFormat="1" x14ac:dyDescent="0.2">
      <c r="A19" s="203" t="s">
        <v>400</v>
      </c>
      <c r="B19" s="202" t="s">
        <v>2</v>
      </c>
      <c r="C19" s="225">
        <f>C17-C18</f>
        <v>3863935</v>
      </c>
      <c r="D19" s="225">
        <f>D17-D18</f>
        <v>4383779</v>
      </c>
      <c r="E19" s="48"/>
      <c r="F19" s="49"/>
      <c r="G19" s="50"/>
      <c r="H19" s="51"/>
    </row>
    <row r="20" spans="1:8" x14ac:dyDescent="0.2">
      <c r="A20" s="197" t="s">
        <v>399</v>
      </c>
      <c r="B20" s="200" t="s">
        <v>3</v>
      </c>
      <c r="C20" s="45">
        <v>354400</v>
      </c>
      <c r="D20" s="45">
        <v>397455</v>
      </c>
      <c r="E20" s="29"/>
    </row>
    <row r="21" spans="1:8" x14ac:dyDescent="0.2">
      <c r="A21" s="197" t="s">
        <v>398</v>
      </c>
      <c r="B21" s="200" t="s">
        <v>4</v>
      </c>
      <c r="C21" s="45">
        <v>1307379</v>
      </c>
      <c r="D21" s="45">
        <v>1101834</v>
      </c>
      <c r="E21" s="29"/>
    </row>
    <row r="22" spans="1:8" s="52" customFormat="1" x14ac:dyDescent="0.2">
      <c r="A22" s="203" t="s">
        <v>397</v>
      </c>
      <c r="B22" s="202" t="s">
        <v>10</v>
      </c>
      <c r="C22" s="225">
        <f>C19-C20-C21</f>
        <v>2202156</v>
      </c>
      <c r="D22" s="225">
        <f>D19-D20-D21</f>
        <v>2884490</v>
      </c>
      <c r="E22" s="48"/>
      <c r="F22" s="49"/>
      <c r="G22" s="50"/>
      <c r="H22" s="51"/>
    </row>
    <row r="23" spans="1:8" x14ac:dyDescent="0.2">
      <c r="A23" s="197" t="s">
        <v>396</v>
      </c>
      <c r="B23" s="200" t="s">
        <v>11</v>
      </c>
      <c r="C23" s="45">
        <v>509174</v>
      </c>
      <c r="D23" s="45">
        <v>345912</v>
      </c>
      <c r="E23" s="29"/>
    </row>
    <row r="24" spans="1:8" x14ac:dyDescent="0.2">
      <c r="A24" s="197" t="s">
        <v>395</v>
      </c>
      <c r="B24" s="200" t="s">
        <v>12</v>
      </c>
      <c r="C24" s="45">
        <v>273836</v>
      </c>
      <c r="D24" s="45">
        <v>246377</v>
      </c>
      <c r="E24" s="29"/>
    </row>
    <row r="25" spans="1:8" ht="25.5" x14ac:dyDescent="0.2">
      <c r="A25" s="197" t="s">
        <v>394</v>
      </c>
      <c r="B25" s="200" t="s">
        <v>13</v>
      </c>
      <c r="C25" s="45">
        <v>-378021</v>
      </c>
      <c r="D25" s="45">
        <v>-89581</v>
      </c>
      <c r="E25" s="29"/>
    </row>
    <row r="26" spans="1:8" x14ac:dyDescent="0.2">
      <c r="A26" s="197" t="s">
        <v>393</v>
      </c>
      <c r="B26" s="200" t="s">
        <v>14</v>
      </c>
      <c r="C26" s="45">
        <v>81060</v>
      </c>
      <c r="D26" s="45">
        <v>88471</v>
      </c>
      <c r="E26" s="29"/>
    </row>
    <row r="27" spans="1:8" x14ac:dyDescent="0.2">
      <c r="A27" s="197" t="s">
        <v>392</v>
      </c>
      <c r="B27" s="200" t="s">
        <v>15</v>
      </c>
      <c r="C27" s="45">
        <v>894500</v>
      </c>
      <c r="D27" s="45">
        <v>749273</v>
      </c>
      <c r="E27" s="29"/>
    </row>
    <row r="28" spans="1:8" s="52" customFormat="1" x14ac:dyDescent="0.2">
      <c r="A28" s="203" t="s">
        <v>391</v>
      </c>
      <c r="B28" s="202">
        <v>100</v>
      </c>
      <c r="C28" s="225">
        <f>C22+C23-C24+C25+C26-C27</f>
        <v>1246033</v>
      </c>
      <c r="D28" s="225">
        <f>D22+D23-D24+D25+D26-D27</f>
        <v>2233642</v>
      </c>
      <c r="E28" s="48"/>
      <c r="F28" s="49"/>
      <c r="G28" s="50"/>
      <c r="H28" s="51"/>
    </row>
    <row r="29" spans="1:8" x14ac:dyDescent="0.2">
      <c r="A29" s="201" t="s">
        <v>390</v>
      </c>
      <c r="B29" s="200" t="s">
        <v>16</v>
      </c>
      <c r="C29" s="45">
        <v>449420</v>
      </c>
      <c r="D29" s="45">
        <v>736933</v>
      </c>
      <c r="E29" s="29"/>
      <c r="F29" s="53"/>
      <c r="G29" s="54"/>
      <c r="H29" s="55"/>
    </row>
    <row r="30" spans="1:8" s="52" customFormat="1" x14ac:dyDescent="0.2">
      <c r="A30" s="203" t="s">
        <v>389</v>
      </c>
      <c r="B30" s="202" t="s">
        <v>17</v>
      </c>
      <c r="C30" s="225">
        <f>C28-C29</f>
        <v>796613</v>
      </c>
      <c r="D30" s="225">
        <f>D28-D29</f>
        <v>1496709</v>
      </c>
      <c r="E30" s="48"/>
      <c r="F30" s="49"/>
      <c r="G30" s="50"/>
      <c r="H30" s="51"/>
    </row>
    <row r="31" spans="1:8" x14ac:dyDescent="0.2">
      <c r="A31" s="197" t="s">
        <v>388</v>
      </c>
      <c r="B31" s="200" t="s">
        <v>18</v>
      </c>
      <c r="C31" s="45"/>
      <c r="D31" s="45"/>
      <c r="E31" s="29"/>
    </row>
    <row r="32" spans="1:8" s="52" customFormat="1" x14ac:dyDescent="0.2">
      <c r="A32" s="203" t="s">
        <v>387</v>
      </c>
      <c r="B32" s="202">
        <v>300</v>
      </c>
      <c r="C32" s="225">
        <f>C30+C31</f>
        <v>796613</v>
      </c>
      <c r="D32" s="225">
        <f>D30+D31</f>
        <v>1496709</v>
      </c>
      <c r="E32" s="48"/>
      <c r="F32" s="56"/>
      <c r="G32" s="54"/>
      <c r="H32" s="55"/>
    </row>
    <row r="33" spans="1:8" x14ac:dyDescent="0.2">
      <c r="A33" s="197" t="s">
        <v>386</v>
      </c>
      <c r="B33" s="200"/>
      <c r="C33" s="45">
        <f t="shared" ref="C33:D33" si="0">C32-C34</f>
        <v>796613</v>
      </c>
      <c r="D33" s="45">
        <f t="shared" si="0"/>
        <v>1496709</v>
      </c>
      <c r="E33" s="29"/>
    </row>
    <row r="34" spans="1:8" x14ac:dyDescent="0.2">
      <c r="A34" s="197" t="s">
        <v>228</v>
      </c>
      <c r="B34" s="200"/>
      <c r="C34" s="45"/>
      <c r="D34" s="45"/>
      <c r="E34" s="29"/>
    </row>
    <row r="35" spans="1:8" x14ac:dyDescent="0.2">
      <c r="A35" s="203" t="s">
        <v>385</v>
      </c>
      <c r="B35" s="202">
        <v>400</v>
      </c>
      <c r="C35" s="225">
        <f>C46+C52</f>
        <v>-50610</v>
      </c>
      <c r="D35" s="225">
        <f>D46+D52</f>
        <v>-14826</v>
      </c>
      <c r="E35" s="29"/>
      <c r="F35" s="53"/>
      <c r="G35" s="54"/>
      <c r="H35" s="55"/>
    </row>
    <row r="36" spans="1:8" x14ac:dyDescent="0.2">
      <c r="A36" s="201" t="s">
        <v>384</v>
      </c>
      <c r="B36" s="200"/>
      <c r="C36" s="45"/>
      <c r="D36" s="45"/>
    </row>
    <row r="37" spans="1:8" ht="25.5" x14ac:dyDescent="0.2">
      <c r="A37" s="201" t="s">
        <v>383</v>
      </c>
      <c r="B37" s="200">
        <v>410</v>
      </c>
      <c r="C37" s="45"/>
      <c r="D37" s="45"/>
      <c r="E37" s="29"/>
    </row>
    <row r="38" spans="1:8" ht="25.5" x14ac:dyDescent="0.2">
      <c r="A38" s="201" t="s">
        <v>382</v>
      </c>
      <c r="B38" s="200" t="s">
        <v>20</v>
      </c>
      <c r="C38" s="45"/>
      <c r="D38" s="45"/>
      <c r="E38" s="29"/>
    </row>
    <row r="39" spans="1:8" x14ac:dyDescent="0.2">
      <c r="A39" s="201" t="s">
        <v>381</v>
      </c>
      <c r="B39" s="200" t="s">
        <v>21</v>
      </c>
      <c r="C39" s="45"/>
      <c r="D39" s="45"/>
      <c r="E39" s="29"/>
    </row>
    <row r="40" spans="1:8" x14ac:dyDescent="0.2">
      <c r="A40" s="201" t="s">
        <v>380</v>
      </c>
      <c r="B40" s="200" t="s">
        <v>22</v>
      </c>
      <c r="C40" s="45"/>
      <c r="D40" s="45"/>
      <c r="E40" s="29"/>
    </row>
    <row r="41" spans="1:8" x14ac:dyDescent="0.2">
      <c r="A41" s="201" t="s">
        <v>379</v>
      </c>
      <c r="B41" s="200" t="s">
        <v>23</v>
      </c>
      <c r="C41" s="45">
        <v>-50610</v>
      </c>
      <c r="D41" s="45">
        <v>-14826</v>
      </c>
      <c r="E41" s="29"/>
    </row>
    <row r="42" spans="1:8" x14ac:dyDescent="0.2">
      <c r="A42" s="201" t="s">
        <v>378</v>
      </c>
      <c r="B42" s="200" t="s">
        <v>24</v>
      </c>
      <c r="C42" s="45"/>
      <c r="D42" s="45"/>
      <c r="E42" s="29"/>
    </row>
    <row r="43" spans="1:8" x14ac:dyDescent="0.2">
      <c r="A43" s="201" t="s">
        <v>377</v>
      </c>
      <c r="B43" s="200" t="s">
        <v>25</v>
      </c>
      <c r="C43" s="45"/>
      <c r="D43" s="45"/>
      <c r="E43" s="29"/>
    </row>
    <row r="44" spans="1:8" x14ac:dyDescent="0.2">
      <c r="A44" s="201" t="s">
        <v>376</v>
      </c>
      <c r="B44" s="200" t="s">
        <v>26</v>
      </c>
      <c r="C44" s="45"/>
      <c r="D44" s="45"/>
      <c r="E44" s="29"/>
    </row>
    <row r="45" spans="1:8" ht="19.149999999999999" customHeight="1" x14ac:dyDescent="0.2">
      <c r="A45" s="201" t="s">
        <v>371</v>
      </c>
      <c r="B45" s="200" t="s">
        <v>27</v>
      </c>
      <c r="C45" s="45"/>
      <c r="D45" s="45"/>
      <c r="E45" s="29"/>
    </row>
    <row r="46" spans="1:8" ht="51.75" customHeight="1" x14ac:dyDescent="0.2">
      <c r="A46" s="203" t="s">
        <v>375</v>
      </c>
      <c r="B46" s="202" t="s">
        <v>28</v>
      </c>
      <c r="C46" s="45">
        <f>SUM(C37:C45)</f>
        <v>-50610</v>
      </c>
      <c r="D46" s="45">
        <f>SUM(D37:D45)</f>
        <v>-14826</v>
      </c>
      <c r="E46" s="29"/>
    </row>
    <row r="47" spans="1:8" ht="25.5" customHeight="1" x14ac:dyDescent="0.2">
      <c r="A47" s="201" t="s">
        <v>374</v>
      </c>
      <c r="B47" s="200" t="s">
        <v>29</v>
      </c>
      <c r="C47" s="45"/>
      <c r="D47" s="45"/>
      <c r="E47" s="29"/>
    </row>
    <row r="48" spans="1:8" ht="46.5" customHeight="1" x14ac:dyDescent="0.2">
      <c r="A48" s="201" t="s">
        <v>373</v>
      </c>
      <c r="B48" s="200" t="s">
        <v>30</v>
      </c>
      <c r="C48" s="45"/>
      <c r="D48" s="45"/>
      <c r="E48" s="29"/>
    </row>
    <row r="49" spans="1:8" ht="19.149999999999999" customHeight="1" x14ac:dyDescent="0.2">
      <c r="A49" s="201" t="s">
        <v>372</v>
      </c>
      <c r="B49" s="200" t="s">
        <v>31</v>
      </c>
      <c r="C49" s="45"/>
      <c r="D49" s="45"/>
      <c r="E49" s="29"/>
    </row>
    <row r="50" spans="1:8" ht="19.149999999999999" customHeight="1" x14ac:dyDescent="0.2">
      <c r="A50" s="201" t="s">
        <v>371</v>
      </c>
      <c r="B50" s="200" t="s">
        <v>32</v>
      </c>
      <c r="C50" s="45"/>
      <c r="D50" s="45"/>
      <c r="E50" s="29"/>
    </row>
    <row r="51" spans="1:8" ht="34.5" customHeight="1" x14ac:dyDescent="0.2">
      <c r="A51" s="201" t="s">
        <v>370</v>
      </c>
      <c r="B51" s="200" t="s">
        <v>33</v>
      </c>
      <c r="C51" s="45"/>
      <c r="D51" s="45"/>
      <c r="E51" s="29"/>
    </row>
    <row r="52" spans="1:8" ht="57.75" customHeight="1" x14ac:dyDescent="0.2">
      <c r="A52" s="203" t="s">
        <v>369</v>
      </c>
      <c r="B52" s="202" t="s">
        <v>34</v>
      </c>
      <c r="C52" s="45">
        <f>SUM(C47:C51)</f>
        <v>0</v>
      </c>
      <c r="D52" s="45">
        <f>SUM(D47:D51)</f>
        <v>0</v>
      </c>
      <c r="E52" s="29"/>
    </row>
    <row r="53" spans="1:8" s="52" customFormat="1" x14ac:dyDescent="0.2">
      <c r="A53" s="203" t="s">
        <v>368</v>
      </c>
      <c r="B53" s="202">
        <v>500</v>
      </c>
      <c r="C53" s="225">
        <f>C32+C35</f>
        <v>746003</v>
      </c>
      <c r="D53" s="225">
        <f>D32+D35</f>
        <v>1481883</v>
      </c>
      <c r="E53" s="48"/>
      <c r="F53" s="49"/>
      <c r="G53" s="50"/>
      <c r="H53" s="51"/>
    </row>
    <row r="54" spans="1:8" x14ac:dyDescent="0.2">
      <c r="A54" s="201" t="s">
        <v>367</v>
      </c>
      <c r="B54" s="200"/>
      <c r="C54" s="45"/>
      <c r="D54" s="45"/>
    </row>
    <row r="55" spans="1:8" x14ac:dyDescent="0.2">
      <c r="A55" s="197" t="s">
        <v>366</v>
      </c>
      <c r="B55" s="200"/>
      <c r="C55" s="45">
        <f t="shared" ref="C55:D55" si="1">C53-C56</f>
        <v>746003</v>
      </c>
      <c r="D55" s="45">
        <f t="shared" si="1"/>
        <v>1481883</v>
      </c>
    </row>
    <row r="56" spans="1:8" x14ac:dyDescent="0.2">
      <c r="A56" s="197" t="s">
        <v>365</v>
      </c>
      <c r="B56" s="17"/>
      <c r="C56" s="45"/>
      <c r="D56" s="57"/>
    </row>
    <row r="57" spans="1:8" s="52" customFormat="1" x14ac:dyDescent="0.2">
      <c r="A57" s="199" t="s">
        <v>364</v>
      </c>
      <c r="B57" s="47" t="s">
        <v>35</v>
      </c>
      <c r="C57" s="58"/>
      <c r="D57" s="59"/>
      <c r="E57" s="60"/>
      <c r="F57" s="49"/>
      <c r="G57" s="50"/>
      <c r="H57" s="51"/>
    </row>
    <row r="58" spans="1:8" x14ac:dyDescent="0.2">
      <c r="A58" s="197" t="s">
        <v>203</v>
      </c>
      <c r="B58" s="17"/>
      <c r="C58" s="45"/>
      <c r="D58" s="57"/>
    </row>
    <row r="59" spans="1:8" x14ac:dyDescent="0.2">
      <c r="A59" s="197" t="s">
        <v>363</v>
      </c>
      <c r="B59" s="17"/>
      <c r="C59" s="45"/>
      <c r="D59" s="57"/>
    </row>
    <row r="60" spans="1:8" x14ac:dyDescent="0.2">
      <c r="A60" s="197" t="s">
        <v>361</v>
      </c>
      <c r="B60" s="198"/>
      <c r="C60" s="226">
        <f t="shared" ref="C60:D60" si="2">C33/4405169</f>
        <v>0.1808359679276777</v>
      </c>
      <c r="D60" s="226">
        <f t="shared" si="2"/>
        <v>0.33976199324021394</v>
      </c>
    </row>
    <row r="61" spans="1:8" x14ac:dyDescent="0.2">
      <c r="A61" s="197" t="s">
        <v>360</v>
      </c>
      <c r="B61" s="61"/>
      <c r="C61" s="45"/>
      <c r="D61" s="57"/>
    </row>
    <row r="62" spans="1:8" x14ac:dyDescent="0.2">
      <c r="A62" s="197" t="s">
        <v>362</v>
      </c>
      <c r="B62" s="198"/>
      <c r="C62" s="45"/>
      <c r="D62" s="45"/>
    </row>
    <row r="63" spans="1:8" x14ac:dyDescent="0.2">
      <c r="A63" s="197" t="s">
        <v>361</v>
      </c>
      <c r="B63" s="198"/>
      <c r="C63" s="45"/>
      <c r="D63" s="45"/>
    </row>
    <row r="64" spans="1:8" x14ac:dyDescent="0.2">
      <c r="A64" s="197" t="s">
        <v>360</v>
      </c>
      <c r="B64" s="61"/>
      <c r="C64" s="45"/>
      <c r="D64" s="57"/>
    </row>
    <row r="65" spans="1:8" x14ac:dyDescent="0.2">
      <c r="A65" s="31"/>
      <c r="B65" s="31"/>
      <c r="C65" s="31"/>
      <c r="D65" s="31"/>
    </row>
    <row r="66" spans="1:8" s="30" customFormat="1" x14ac:dyDescent="0.2">
      <c r="A66" s="155" t="s">
        <v>407</v>
      </c>
      <c r="B66" s="156"/>
      <c r="C66" s="156"/>
      <c r="D66" s="156"/>
      <c r="E66" s="5"/>
      <c r="F66" s="5"/>
    </row>
    <row r="67" spans="1:8" s="30" customFormat="1" ht="25.5" x14ac:dyDescent="0.35">
      <c r="A67" s="155" t="s">
        <v>408</v>
      </c>
      <c r="B67" s="154"/>
      <c r="C67" s="146" t="s">
        <v>409</v>
      </c>
      <c r="D67" s="146"/>
      <c r="E67" s="5"/>
      <c r="F67" s="5"/>
    </row>
    <row r="68" spans="1:8" s="30" customFormat="1" x14ac:dyDescent="0.2">
      <c r="A68" s="153"/>
      <c r="B68" s="62"/>
      <c r="C68" s="62"/>
      <c r="D68" s="72"/>
      <c r="E68" s="5"/>
      <c r="F68" s="5"/>
    </row>
    <row r="69" spans="1:8" s="30" customFormat="1" x14ac:dyDescent="0.2">
      <c r="A69" s="152"/>
      <c r="B69" s="6"/>
      <c r="C69" s="3"/>
      <c r="D69" s="10"/>
      <c r="E69" s="5"/>
      <c r="F69" s="5"/>
    </row>
    <row r="70" spans="1:8" s="30" customFormat="1" ht="25.5" x14ac:dyDescent="0.2">
      <c r="A70" s="152" t="s">
        <v>410</v>
      </c>
      <c r="B70" s="15"/>
      <c r="C70" s="146" t="s">
        <v>411</v>
      </c>
      <c r="D70" s="253"/>
      <c r="E70" s="5"/>
      <c r="F70" s="5"/>
    </row>
    <row r="71" spans="1:8" s="6" customFormat="1" x14ac:dyDescent="0.2">
      <c r="A71" s="151" t="s">
        <v>165</v>
      </c>
      <c r="C71" s="3"/>
      <c r="D71" s="10"/>
      <c r="E71" s="5"/>
      <c r="F71" s="5"/>
    </row>
    <row r="72" spans="1:8" s="62" customFormat="1" x14ac:dyDescent="0.2">
      <c r="A72" s="155"/>
      <c r="B72" s="156"/>
      <c r="C72" s="156"/>
      <c r="D72" s="156"/>
      <c r="E72" s="63"/>
      <c r="F72" s="64"/>
      <c r="G72" s="65"/>
      <c r="H72" s="66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B254-4CAB-4EA6-A2FA-23405F5F960A}">
  <sheetPr>
    <pageSetUpPr autoPageBreaks="0" fitToPage="1"/>
  </sheetPr>
  <dimension ref="A1:K103"/>
  <sheetViews>
    <sheetView zoomScaleNormal="100" workbookViewId="0">
      <selection activeCell="D91" sqref="D91"/>
    </sheetView>
  </sheetViews>
  <sheetFormatPr defaultColWidth="67.42578125" defaultRowHeight="12.75" x14ac:dyDescent="0.2"/>
  <cols>
    <col min="1" max="1" width="73.42578125" style="67" customWidth="1"/>
    <col min="2" max="2" width="10.42578125" style="67" bestFit="1" customWidth="1"/>
    <col min="3" max="3" width="15.42578125" style="67" customWidth="1"/>
    <col min="4" max="4" width="15.5703125" style="67" customWidth="1"/>
    <col min="5" max="5" width="13.42578125" style="68" customWidth="1"/>
    <col min="6" max="11" width="9.42578125" style="67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69"/>
    </row>
    <row r="5" spans="1:11" s="71" customFormat="1" x14ac:dyDescent="0.2">
      <c r="A5" s="70"/>
      <c r="B5" s="70"/>
      <c r="C5" s="70"/>
      <c r="D5" s="4" t="s">
        <v>90</v>
      </c>
      <c r="E5" s="68"/>
      <c r="F5" s="70"/>
      <c r="G5" s="70"/>
      <c r="H5" s="70"/>
      <c r="I5" s="70"/>
      <c r="J5" s="70"/>
      <c r="K5" s="70"/>
    </row>
    <row r="6" spans="1:11" s="71" customFormat="1" x14ac:dyDescent="0.2">
      <c r="A6" s="70"/>
      <c r="B6" s="70"/>
      <c r="C6" s="70"/>
      <c r="D6" s="4" t="s">
        <v>92</v>
      </c>
      <c r="E6" s="68"/>
      <c r="F6" s="70"/>
      <c r="G6" s="70"/>
      <c r="H6" s="70"/>
      <c r="I6" s="70"/>
      <c r="J6" s="70"/>
      <c r="K6" s="70"/>
    </row>
    <row r="7" spans="1:11" s="71" customFormat="1" x14ac:dyDescent="0.2">
      <c r="A7" s="72"/>
      <c r="B7" s="72" t="s">
        <v>36</v>
      </c>
      <c r="C7" s="72"/>
      <c r="D7" s="4" t="s">
        <v>93</v>
      </c>
      <c r="E7" s="68"/>
      <c r="F7" s="70"/>
      <c r="G7" s="70"/>
      <c r="H7" s="70"/>
      <c r="I7" s="70"/>
      <c r="J7" s="70"/>
      <c r="K7" s="70"/>
    </row>
    <row r="8" spans="1:11" x14ac:dyDescent="0.2">
      <c r="A8" s="72"/>
      <c r="B8" s="72"/>
      <c r="C8" s="72"/>
      <c r="D8" s="74"/>
    </row>
    <row r="9" spans="1:11" x14ac:dyDescent="0.2">
      <c r="A9" s="75"/>
      <c r="B9" s="72"/>
      <c r="C9" s="72"/>
      <c r="D9" s="76" t="s">
        <v>94</v>
      </c>
    </row>
    <row r="10" spans="1:11" x14ac:dyDescent="0.2">
      <c r="A10" s="75"/>
      <c r="B10" s="72"/>
      <c r="C10" s="72"/>
      <c r="D10" s="77"/>
    </row>
    <row r="11" spans="1:11" x14ac:dyDescent="0.2">
      <c r="A11" s="78" t="s">
        <v>95</v>
      </c>
      <c r="B11" s="79"/>
      <c r="C11" s="79"/>
      <c r="D11" s="80"/>
      <c r="E11" s="80"/>
    </row>
    <row r="12" spans="1:11" x14ac:dyDescent="0.2">
      <c r="A12" s="78" t="s">
        <v>412</v>
      </c>
      <c r="B12" s="79"/>
      <c r="C12" s="79"/>
      <c r="D12" s="80"/>
      <c r="E12" s="80"/>
    </row>
    <row r="13" spans="1:11" x14ac:dyDescent="0.2">
      <c r="A13" s="78" t="s">
        <v>96</v>
      </c>
      <c r="B13" s="79"/>
      <c r="C13" s="79"/>
      <c r="D13" s="80"/>
      <c r="E13" s="80"/>
    </row>
    <row r="14" spans="1:11" x14ac:dyDescent="0.2">
      <c r="A14" s="75"/>
      <c r="B14" s="72"/>
      <c r="C14" s="72"/>
      <c r="D14" s="77"/>
    </row>
    <row r="15" spans="1:11" x14ac:dyDescent="0.2">
      <c r="A15" s="81"/>
      <c r="B15" s="81"/>
      <c r="C15" s="81"/>
      <c r="D15" s="82" t="s">
        <v>101</v>
      </c>
    </row>
    <row r="16" spans="1:11" s="67" customFormat="1" ht="25.5" x14ac:dyDescent="0.2">
      <c r="A16" s="83" t="s">
        <v>97</v>
      </c>
      <c r="B16" s="84" t="s">
        <v>98</v>
      </c>
      <c r="C16" s="84" t="s">
        <v>99</v>
      </c>
      <c r="D16" s="84" t="s">
        <v>100</v>
      </c>
      <c r="E16" s="68"/>
    </row>
    <row r="17" spans="1:5" s="67" customFormat="1" x14ac:dyDescent="0.2">
      <c r="A17" s="85" t="s">
        <v>102</v>
      </c>
      <c r="B17" s="86"/>
      <c r="C17" s="86"/>
      <c r="D17" s="87"/>
      <c r="E17" s="68"/>
    </row>
    <row r="18" spans="1:5" s="67" customFormat="1" x14ac:dyDescent="0.2">
      <c r="A18" s="88" t="s">
        <v>103</v>
      </c>
      <c r="B18" s="89">
        <v>10</v>
      </c>
      <c r="C18" s="227">
        <f>SUM(C20:C25)</f>
        <v>15332798</v>
      </c>
      <c r="D18" s="227">
        <f>SUM(D20:D25)</f>
        <v>24299802</v>
      </c>
      <c r="E18" s="68"/>
    </row>
    <row r="19" spans="1:5" s="67" customFormat="1" x14ac:dyDescent="0.2">
      <c r="A19" s="90" t="s">
        <v>104</v>
      </c>
      <c r="B19" s="91"/>
      <c r="C19" s="228"/>
      <c r="D19" s="228"/>
      <c r="E19" s="68"/>
    </row>
    <row r="20" spans="1:5" s="67" customFormat="1" x14ac:dyDescent="0.2">
      <c r="A20" s="90" t="s">
        <v>105</v>
      </c>
      <c r="B20" s="92">
        <v>11</v>
      </c>
      <c r="C20" s="229">
        <v>14631819</v>
      </c>
      <c r="D20" s="229">
        <v>13926402</v>
      </c>
      <c r="E20" s="68"/>
    </row>
    <row r="21" spans="1:5" s="67" customFormat="1" x14ac:dyDescent="0.2">
      <c r="A21" s="93" t="s">
        <v>106</v>
      </c>
      <c r="B21" s="92">
        <v>12</v>
      </c>
      <c r="C21" s="230"/>
      <c r="D21" s="229"/>
      <c r="E21" s="68"/>
    </row>
    <row r="22" spans="1:5" s="67" customFormat="1" x14ac:dyDescent="0.2">
      <c r="A22" s="90" t="s">
        <v>107</v>
      </c>
      <c r="B22" s="92">
        <v>13</v>
      </c>
      <c r="C22" s="229">
        <v>185874</v>
      </c>
      <c r="D22" s="229">
        <v>9912327</v>
      </c>
      <c r="E22" s="68"/>
    </row>
    <row r="23" spans="1:5" s="67" customFormat="1" x14ac:dyDescent="0.2">
      <c r="A23" s="90" t="s">
        <v>108</v>
      </c>
      <c r="B23" s="92">
        <v>14</v>
      </c>
      <c r="C23" s="94"/>
      <c r="D23" s="229"/>
      <c r="E23" s="68"/>
    </row>
    <row r="24" spans="1:5" s="67" customFormat="1" x14ac:dyDescent="0.2">
      <c r="A24" s="90" t="s">
        <v>109</v>
      </c>
      <c r="B24" s="92">
        <v>15</v>
      </c>
      <c r="C24" s="229">
        <v>298039</v>
      </c>
      <c r="D24" s="229">
        <v>257596</v>
      </c>
      <c r="E24" s="68"/>
    </row>
    <row r="25" spans="1:5" s="67" customFormat="1" x14ac:dyDescent="0.2">
      <c r="A25" s="90" t="s">
        <v>110</v>
      </c>
      <c r="B25" s="92">
        <v>16</v>
      </c>
      <c r="C25" s="229">
        <v>217066</v>
      </c>
      <c r="D25" s="229">
        <v>203477</v>
      </c>
      <c r="E25" s="68"/>
    </row>
    <row r="26" spans="1:5" s="67" customFormat="1" x14ac:dyDescent="0.2">
      <c r="A26" s="88" t="s">
        <v>111</v>
      </c>
      <c r="B26" s="89">
        <v>20</v>
      </c>
      <c r="C26" s="231">
        <f>SUM(C28:C34)</f>
        <v>19440099</v>
      </c>
      <c r="D26" s="232">
        <f>SUM(D28:D34)</f>
        <v>34777131</v>
      </c>
      <c r="E26" s="68"/>
    </row>
    <row r="27" spans="1:5" s="67" customFormat="1" x14ac:dyDescent="0.2">
      <c r="A27" s="90" t="s">
        <v>104</v>
      </c>
      <c r="B27" s="92"/>
      <c r="C27" s="233"/>
      <c r="D27" s="234"/>
      <c r="E27" s="68"/>
    </row>
    <row r="28" spans="1:5" s="67" customFormat="1" x14ac:dyDescent="0.2">
      <c r="A28" s="90" t="s">
        <v>112</v>
      </c>
      <c r="B28" s="92">
        <v>21</v>
      </c>
      <c r="C28" s="229">
        <v>8351181</v>
      </c>
      <c r="D28" s="230">
        <v>20617450</v>
      </c>
      <c r="E28" s="68"/>
    </row>
    <row r="29" spans="1:5" s="67" customFormat="1" x14ac:dyDescent="0.2">
      <c r="A29" s="90" t="s">
        <v>113</v>
      </c>
      <c r="B29" s="92">
        <v>22</v>
      </c>
      <c r="C29" s="229">
        <v>764534</v>
      </c>
      <c r="D29" s="230">
        <v>1706223</v>
      </c>
      <c r="E29" s="68"/>
    </row>
    <row r="30" spans="1:5" s="67" customFormat="1" x14ac:dyDescent="0.2">
      <c r="A30" s="90" t="s">
        <v>114</v>
      </c>
      <c r="B30" s="92">
        <v>23</v>
      </c>
      <c r="C30" s="229">
        <v>6556658</v>
      </c>
      <c r="D30" s="230">
        <v>6278202</v>
      </c>
      <c r="E30" s="68"/>
    </row>
    <row r="31" spans="1:5" s="67" customFormat="1" x14ac:dyDescent="0.2">
      <c r="A31" s="90" t="s">
        <v>115</v>
      </c>
      <c r="B31" s="92">
        <v>24</v>
      </c>
      <c r="C31" s="229">
        <v>4377</v>
      </c>
      <c r="D31" s="230">
        <v>4470</v>
      </c>
      <c r="E31" s="68"/>
    </row>
    <row r="32" spans="1:5" s="67" customFormat="1" x14ac:dyDescent="0.2">
      <c r="A32" s="90" t="s">
        <v>116</v>
      </c>
      <c r="B32" s="92">
        <v>25</v>
      </c>
      <c r="C32" s="94"/>
      <c r="D32" s="235"/>
      <c r="E32" s="68"/>
    </row>
    <row r="33" spans="1:5" s="67" customFormat="1" x14ac:dyDescent="0.2">
      <c r="A33" s="90" t="s">
        <v>117</v>
      </c>
      <c r="B33" s="92">
        <v>26</v>
      </c>
      <c r="C33" s="236">
        <v>1872295</v>
      </c>
      <c r="D33" s="236">
        <v>4409887</v>
      </c>
      <c r="E33" s="68"/>
    </row>
    <row r="34" spans="1:5" s="67" customFormat="1" x14ac:dyDescent="0.2">
      <c r="A34" s="90" t="s">
        <v>118</v>
      </c>
      <c r="B34" s="92">
        <v>27</v>
      </c>
      <c r="C34" s="236">
        <v>1891054</v>
      </c>
      <c r="D34" s="237">
        <v>1760899</v>
      </c>
      <c r="E34" s="68"/>
    </row>
    <row r="35" spans="1:5" s="67" customFormat="1" x14ac:dyDescent="0.2">
      <c r="A35" s="95" t="s">
        <v>119</v>
      </c>
      <c r="B35" s="89">
        <v>30</v>
      </c>
      <c r="C35" s="238">
        <f>C18-C26</f>
        <v>-4107301</v>
      </c>
      <c r="D35" s="238">
        <f>D18-D26</f>
        <v>-10477329</v>
      </c>
      <c r="E35" s="68"/>
    </row>
    <row r="36" spans="1:5" s="67" customFormat="1" x14ac:dyDescent="0.2">
      <c r="A36" s="85" t="s">
        <v>120</v>
      </c>
      <c r="B36" s="89"/>
      <c r="C36" s="239"/>
      <c r="D36" s="239"/>
      <c r="E36" s="68"/>
    </row>
    <row r="37" spans="1:5" s="67" customFormat="1" x14ac:dyDescent="0.2">
      <c r="A37" s="88" t="s">
        <v>121</v>
      </c>
      <c r="B37" s="89">
        <v>40</v>
      </c>
      <c r="C37" s="238">
        <f>SUM(C39:C50)</f>
        <v>670</v>
      </c>
      <c r="D37" s="238">
        <f>SUM(D39:D50)</f>
        <v>31463</v>
      </c>
      <c r="E37" s="68"/>
    </row>
    <row r="38" spans="1:5" s="67" customFormat="1" x14ac:dyDescent="0.2">
      <c r="A38" s="90" t="s">
        <v>104</v>
      </c>
      <c r="B38" s="92"/>
      <c r="C38" s="240"/>
      <c r="D38" s="241"/>
      <c r="E38" s="68"/>
    </row>
    <row r="39" spans="1:5" s="67" customFormat="1" x14ac:dyDescent="0.2">
      <c r="A39" s="90" t="s">
        <v>122</v>
      </c>
      <c r="B39" s="92">
        <v>41</v>
      </c>
      <c r="C39" s="236"/>
      <c r="D39" s="237">
        <v>2299</v>
      </c>
      <c r="E39" s="68"/>
    </row>
    <row r="40" spans="1:5" s="67" customFormat="1" x14ac:dyDescent="0.2">
      <c r="A40" s="90" t="s">
        <v>123</v>
      </c>
      <c r="B40" s="92">
        <v>42</v>
      </c>
      <c r="C40" s="236"/>
      <c r="D40" s="237"/>
      <c r="E40" s="68"/>
    </row>
    <row r="41" spans="1:5" s="67" customFormat="1" x14ac:dyDescent="0.2">
      <c r="A41" s="90" t="s">
        <v>124</v>
      </c>
      <c r="B41" s="92">
        <v>43</v>
      </c>
      <c r="C41" s="236"/>
      <c r="D41" s="237"/>
      <c r="E41" s="68"/>
    </row>
    <row r="42" spans="1:5" s="67" customFormat="1" ht="25.5" x14ac:dyDescent="0.2">
      <c r="A42" s="96" t="s">
        <v>125</v>
      </c>
      <c r="B42" s="92">
        <v>44</v>
      </c>
      <c r="C42" s="237"/>
      <c r="D42" s="237"/>
      <c r="E42" s="68"/>
    </row>
    <row r="43" spans="1:5" s="67" customFormat="1" x14ac:dyDescent="0.2">
      <c r="A43" s="90" t="s">
        <v>126</v>
      </c>
      <c r="B43" s="92">
        <v>45</v>
      </c>
      <c r="C43" s="236"/>
      <c r="D43" s="237"/>
      <c r="E43" s="68"/>
    </row>
    <row r="44" spans="1:5" s="67" customFormat="1" x14ac:dyDescent="0.2">
      <c r="A44" s="96" t="s">
        <v>127</v>
      </c>
      <c r="B44" s="92">
        <v>46</v>
      </c>
      <c r="C44" s="237"/>
      <c r="D44" s="237"/>
      <c r="E44" s="68"/>
    </row>
    <row r="45" spans="1:5" s="67" customFormat="1" x14ac:dyDescent="0.2">
      <c r="A45" s="96" t="s">
        <v>128</v>
      </c>
      <c r="B45" s="92">
        <v>47</v>
      </c>
      <c r="C45" s="237"/>
      <c r="D45" s="237"/>
      <c r="E45" s="68"/>
    </row>
    <row r="46" spans="1:5" s="67" customFormat="1" x14ac:dyDescent="0.2">
      <c r="A46" s="90" t="s">
        <v>129</v>
      </c>
      <c r="B46" s="92">
        <v>48</v>
      </c>
      <c r="C46" s="236"/>
      <c r="D46" s="237"/>
      <c r="E46" s="68"/>
    </row>
    <row r="47" spans="1:5" s="67" customFormat="1" x14ac:dyDescent="0.2">
      <c r="A47" s="90" t="s">
        <v>130</v>
      </c>
      <c r="B47" s="92">
        <v>49</v>
      </c>
      <c r="C47" s="236"/>
      <c r="D47" s="237"/>
      <c r="E47" s="68"/>
    </row>
    <row r="48" spans="1:5" s="67" customFormat="1" x14ac:dyDescent="0.2">
      <c r="A48" s="90" t="s">
        <v>131</v>
      </c>
      <c r="B48" s="92">
        <v>50</v>
      </c>
      <c r="C48" s="236"/>
      <c r="D48" s="237"/>
      <c r="E48" s="68"/>
    </row>
    <row r="49" spans="1:5" s="67" customFormat="1" x14ac:dyDescent="0.2">
      <c r="A49" s="90" t="s">
        <v>109</v>
      </c>
      <c r="B49" s="92">
        <v>51</v>
      </c>
      <c r="C49" s="236"/>
      <c r="D49" s="237"/>
      <c r="E49" s="68"/>
    </row>
    <row r="50" spans="1:5" s="67" customFormat="1" x14ac:dyDescent="0.2">
      <c r="A50" s="90" t="s">
        <v>110</v>
      </c>
      <c r="B50" s="92">
        <v>52</v>
      </c>
      <c r="C50" s="236">
        <v>670</v>
      </c>
      <c r="D50" s="237">
        <v>29164</v>
      </c>
      <c r="E50" s="68"/>
    </row>
    <row r="51" spans="1:5" s="67" customFormat="1" x14ac:dyDescent="0.2">
      <c r="A51" s="88" t="s">
        <v>132</v>
      </c>
      <c r="B51" s="89">
        <v>60</v>
      </c>
      <c r="C51" s="238">
        <f>SUM(C53:C65)</f>
        <v>754020</v>
      </c>
      <c r="D51" s="238">
        <f>SUM(D53:D65)</f>
        <v>776338</v>
      </c>
      <c r="E51" s="68"/>
    </row>
    <row r="52" spans="1:5" s="67" customFormat="1" x14ac:dyDescent="0.2">
      <c r="A52" s="90" t="s">
        <v>104</v>
      </c>
      <c r="B52" s="92"/>
      <c r="C52" s="236"/>
      <c r="D52" s="237"/>
      <c r="E52" s="68"/>
    </row>
    <row r="53" spans="1:5" s="67" customFormat="1" x14ac:dyDescent="0.2">
      <c r="A53" s="90" t="s">
        <v>133</v>
      </c>
      <c r="B53" s="92">
        <v>61</v>
      </c>
      <c r="C53" s="236">
        <v>386443</v>
      </c>
      <c r="D53" s="237">
        <v>358478</v>
      </c>
      <c r="E53" s="68"/>
    </row>
    <row r="54" spans="1:5" s="67" customFormat="1" x14ac:dyDescent="0.2">
      <c r="A54" s="90" t="s">
        <v>134</v>
      </c>
      <c r="B54" s="92">
        <v>62</v>
      </c>
      <c r="C54" s="236">
        <v>20610</v>
      </c>
      <c r="D54" s="237">
        <v>475</v>
      </c>
      <c r="E54" s="68"/>
    </row>
    <row r="55" spans="1:5" s="67" customFormat="1" x14ac:dyDescent="0.2">
      <c r="A55" s="90" t="s">
        <v>135</v>
      </c>
      <c r="B55" s="92">
        <v>63</v>
      </c>
      <c r="C55" s="236">
        <v>344730</v>
      </c>
      <c r="D55" s="237">
        <v>189416</v>
      </c>
      <c r="E55" s="68"/>
    </row>
    <row r="56" spans="1:5" s="67" customFormat="1" ht="25.5" x14ac:dyDescent="0.2">
      <c r="A56" s="96" t="s">
        <v>136</v>
      </c>
      <c r="B56" s="92">
        <v>64</v>
      </c>
      <c r="C56" s="237"/>
      <c r="D56" s="237"/>
      <c r="E56" s="68"/>
    </row>
    <row r="57" spans="1:5" s="67" customFormat="1" x14ac:dyDescent="0.2">
      <c r="A57" s="90" t="s">
        <v>137</v>
      </c>
      <c r="B57" s="92">
        <v>65</v>
      </c>
      <c r="C57" s="236"/>
      <c r="D57" s="237"/>
      <c r="E57" s="68"/>
    </row>
    <row r="58" spans="1:5" s="67" customFormat="1" x14ac:dyDescent="0.2">
      <c r="A58" s="90" t="s">
        <v>138</v>
      </c>
      <c r="B58" s="92">
        <v>66</v>
      </c>
      <c r="C58" s="236"/>
      <c r="D58" s="237"/>
      <c r="E58" s="68"/>
    </row>
    <row r="59" spans="1:5" s="67" customFormat="1" x14ac:dyDescent="0.2">
      <c r="A59" s="90" t="s">
        <v>139</v>
      </c>
      <c r="B59" s="92">
        <v>67</v>
      </c>
      <c r="C59" s="236">
        <v>9</v>
      </c>
      <c r="D59" s="237"/>
      <c r="E59" s="68"/>
    </row>
    <row r="60" spans="1:5" s="67" customFormat="1" x14ac:dyDescent="0.2">
      <c r="A60" s="90" t="s">
        <v>140</v>
      </c>
      <c r="B60" s="92">
        <v>68</v>
      </c>
      <c r="C60" s="236"/>
      <c r="D60" s="237"/>
      <c r="E60" s="68"/>
    </row>
    <row r="61" spans="1:5" s="67" customFormat="1" x14ac:dyDescent="0.2">
      <c r="A61" s="90" t="s">
        <v>141</v>
      </c>
      <c r="B61" s="92">
        <v>69</v>
      </c>
      <c r="C61" s="236"/>
      <c r="D61" s="237"/>
      <c r="E61" s="68"/>
    </row>
    <row r="62" spans="1:5" s="67" customFormat="1" x14ac:dyDescent="0.2">
      <c r="A62" s="90" t="s">
        <v>142</v>
      </c>
      <c r="B62" s="92">
        <v>70</v>
      </c>
      <c r="C62" s="236"/>
      <c r="D62" s="237"/>
      <c r="E62" s="68"/>
    </row>
    <row r="63" spans="1:5" s="67" customFormat="1" x14ac:dyDescent="0.2">
      <c r="A63" s="90" t="s">
        <v>143</v>
      </c>
      <c r="B63" s="92">
        <v>71</v>
      </c>
      <c r="C63" s="236"/>
      <c r="D63" s="237"/>
      <c r="E63" s="68"/>
    </row>
    <row r="64" spans="1:5" s="67" customFormat="1" x14ac:dyDescent="0.2">
      <c r="A64" s="90" t="s">
        <v>144</v>
      </c>
      <c r="B64" s="92">
        <v>72</v>
      </c>
      <c r="C64" s="237"/>
      <c r="D64" s="237"/>
      <c r="E64" s="68"/>
    </row>
    <row r="65" spans="1:5" s="67" customFormat="1" x14ac:dyDescent="0.2">
      <c r="A65" s="90" t="s">
        <v>145</v>
      </c>
      <c r="B65" s="92">
        <v>73</v>
      </c>
      <c r="C65" s="236">
        <v>2228</v>
      </c>
      <c r="D65" s="237">
        <v>227969</v>
      </c>
      <c r="E65" s="68"/>
    </row>
    <row r="66" spans="1:5" s="67" customFormat="1" x14ac:dyDescent="0.2">
      <c r="A66" s="95" t="s">
        <v>146</v>
      </c>
      <c r="B66" s="89">
        <v>80</v>
      </c>
      <c r="C66" s="238">
        <f>C37-C51</f>
        <v>-753350</v>
      </c>
      <c r="D66" s="238">
        <f>D37-D51</f>
        <v>-744875</v>
      </c>
      <c r="E66" s="68"/>
    </row>
    <row r="67" spans="1:5" s="67" customFormat="1" x14ac:dyDescent="0.2">
      <c r="A67" s="85" t="s">
        <v>147</v>
      </c>
      <c r="B67" s="89"/>
      <c r="C67" s="239"/>
      <c r="D67" s="239"/>
      <c r="E67" s="68"/>
    </row>
    <row r="68" spans="1:5" s="67" customFormat="1" x14ac:dyDescent="0.2">
      <c r="A68" s="88" t="s">
        <v>148</v>
      </c>
      <c r="B68" s="89">
        <v>90</v>
      </c>
      <c r="C68" s="238">
        <f>SUM(C70:C73)</f>
        <v>0</v>
      </c>
      <c r="D68" s="238">
        <f>SUM(D70:D73)</f>
        <v>0</v>
      </c>
      <c r="E68" s="68"/>
    </row>
    <row r="69" spans="1:5" s="67" customFormat="1" x14ac:dyDescent="0.2">
      <c r="A69" s="90" t="s">
        <v>104</v>
      </c>
      <c r="B69" s="92"/>
      <c r="C69" s="240"/>
      <c r="D69" s="241"/>
      <c r="E69" s="68"/>
    </row>
    <row r="70" spans="1:5" s="67" customFormat="1" x14ac:dyDescent="0.2">
      <c r="A70" s="90" t="s">
        <v>149</v>
      </c>
      <c r="B70" s="92">
        <v>91</v>
      </c>
      <c r="C70" s="236"/>
      <c r="D70" s="237"/>
      <c r="E70" s="68"/>
    </row>
    <row r="71" spans="1:5" s="67" customFormat="1" x14ac:dyDescent="0.2">
      <c r="A71" s="90" t="s">
        <v>150</v>
      </c>
      <c r="B71" s="92">
        <v>92</v>
      </c>
      <c r="C71" s="236"/>
      <c r="D71" s="237"/>
      <c r="E71" s="68"/>
    </row>
    <row r="72" spans="1:5" s="67" customFormat="1" x14ac:dyDescent="0.2">
      <c r="A72" s="90" t="s">
        <v>151</v>
      </c>
      <c r="B72" s="92">
        <v>93</v>
      </c>
      <c r="C72" s="94"/>
      <c r="D72" s="94"/>
      <c r="E72" s="68"/>
    </row>
    <row r="73" spans="1:5" s="67" customFormat="1" x14ac:dyDescent="0.2">
      <c r="A73" s="90" t="s">
        <v>152</v>
      </c>
      <c r="B73" s="92">
        <v>94</v>
      </c>
      <c r="C73" s="229"/>
      <c r="D73" s="230"/>
      <c r="E73" s="68"/>
    </row>
    <row r="74" spans="1:5" s="67" customFormat="1" x14ac:dyDescent="0.2">
      <c r="A74" s="88" t="s">
        <v>153</v>
      </c>
      <c r="B74" s="86">
        <v>100</v>
      </c>
      <c r="C74" s="242">
        <f>SUM(C76:C80)</f>
        <v>3875</v>
      </c>
      <c r="D74" s="242">
        <f>SUM(D76:D80)</f>
        <v>3529</v>
      </c>
      <c r="E74" s="68"/>
    </row>
    <row r="75" spans="1:5" s="67" customFormat="1" x14ac:dyDescent="0.2">
      <c r="A75" s="90" t="s">
        <v>104</v>
      </c>
      <c r="B75" s="91"/>
      <c r="C75" s="233"/>
      <c r="D75" s="234"/>
      <c r="E75" s="68"/>
    </row>
    <row r="76" spans="1:5" s="67" customFormat="1" x14ac:dyDescent="0.2">
      <c r="A76" s="90" t="s">
        <v>154</v>
      </c>
      <c r="B76" s="91">
        <v>101</v>
      </c>
      <c r="C76" s="229"/>
      <c r="D76" s="230"/>
      <c r="E76" s="68"/>
    </row>
    <row r="77" spans="1:5" s="67" customFormat="1" x14ac:dyDescent="0.2">
      <c r="A77" s="90" t="s">
        <v>155</v>
      </c>
      <c r="B77" s="91">
        <v>102</v>
      </c>
      <c r="C77" s="94"/>
      <c r="D77" s="94"/>
      <c r="E77" s="68"/>
    </row>
    <row r="78" spans="1:5" s="67" customFormat="1" x14ac:dyDescent="0.2">
      <c r="A78" s="90" t="s">
        <v>156</v>
      </c>
      <c r="B78" s="91">
        <v>103</v>
      </c>
      <c r="C78" s="229"/>
      <c r="D78" s="230"/>
      <c r="E78" s="68"/>
    </row>
    <row r="79" spans="1:5" s="67" customFormat="1" x14ac:dyDescent="0.2">
      <c r="A79" s="90" t="s">
        <v>157</v>
      </c>
      <c r="B79" s="91">
        <v>104</v>
      </c>
      <c r="C79" s="229"/>
      <c r="D79" s="230"/>
      <c r="E79" s="68"/>
    </row>
    <row r="80" spans="1:5" s="67" customFormat="1" x14ac:dyDescent="0.2">
      <c r="A80" s="90" t="s">
        <v>158</v>
      </c>
      <c r="B80" s="91">
        <v>105</v>
      </c>
      <c r="C80" s="254">
        <v>3875</v>
      </c>
      <c r="D80" s="255">
        <v>3529</v>
      </c>
      <c r="E80" s="68"/>
    </row>
    <row r="81" spans="1:6" s="67" customFormat="1" x14ac:dyDescent="0.2">
      <c r="A81" s="95" t="s">
        <v>159</v>
      </c>
      <c r="B81" s="86">
        <v>110</v>
      </c>
      <c r="C81" s="242">
        <f>C68-C74</f>
        <v>-3875</v>
      </c>
      <c r="D81" s="242">
        <f>D68-D74</f>
        <v>-3529</v>
      </c>
      <c r="E81" s="68"/>
    </row>
    <row r="82" spans="1:6" s="67" customFormat="1" x14ac:dyDescent="0.2">
      <c r="A82" s="88" t="s">
        <v>160</v>
      </c>
      <c r="B82" s="86">
        <v>120</v>
      </c>
      <c r="C82" s="243">
        <v>-173410</v>
      </c>
      <c r="D82" s="244">
        <v>1314</v>
      </c>
      <c r="E82" s="68"/>
    </row>
    <row r="83" spans="1:6" s="67" customFormat="1" x14ac:dyDescent="0.2">
      <c r="A83" s="95" t="s">
        <v>161</v>
      </c>
      <c r="B83" s="86">
        <v>130</v>
      </c>
      <c r="C83" s="243">
        <v>117</v>
      </c>
      <c r="D83" s="244">
        <v>-67711</v>
      </c>
      <c r="E83" s="68"/>
      <c r="F83" s="68"/>
    </row>
    <row r="84" spans="1:6" s="67" customFormat="1" ht="25.5" x14ac:dyDescent="0.2">
      <c r="A84" s="95" t="s">
        <v>162</v>
      </c>
      <c r="B84" s="86">
        <v>140</v>
      </c>
      <c r="C84" s="242">
        <f>C35+C66+C81+C82+C83</f>
        <v>-5037819</v>
      </c>
      <c r="D84" s="242">
        <f>D35+D66+D81+D82+D83</f>
        <v>-11292130</v>
      </c>
      <c r="E84" s="68"/>
    </row>
    <row r="85" spans="1:6" s="67" customFormat="1" x14ac:dyDescent="0.2">
      <c r="A85" s="93" t="s">
        <v>163</v>
      </c>
      <c r="B85" s="91">
        <v>150</v>
      </c>
      <c r="C85" s="245">
        <v>17752691</v>
      </c>
      <c r="D85" s="245">
        <v>16394188</v>
      </c>
      <c r="E85" s="68"/>
    </row>
    <row r="86" spans="1:6" s="67" customFormat="1" x14ac:dyDescent="0.2">
      <c r="A86" s="93" t="s">
        <v>164</v>
      </c>
      <c r="B86" s="91">
        <v>160</v>
      </c>
      <c r="C86" s="235">
        <f>C85+C84</f>
        <v>12714872</v>
      </c>
      <c r="D86" s="235">
        <f>D85+D84</f>
        <v>5102058</v>
      </c>
      <c r="E86" s="68"/>
    </row>
    <row r="87" spans="1:6" s="67" customFormat="1" x14ac:dyDescent="0.2">
      <c r="A87" s="72"/>
      <c r="B87" s="72"/>
      <c r="C87" s="72"/>
      <c r="D87" s="72"/>
      <c r="E87" s="68"/>
    </row>
    <row r="88" spans="1:6" s="30" customFormat="1" x14ac:dyDescent="0.2">
      <c r="A88" s="155" t="s">
        <v>407</v>
      </c>
      <c r="B88" s="156"/>
      <c r="C88" s="156"/>
      <c r="D88" s="156"/>
      <c r="E88" s="5"/>
      <c r="F88" s="5"/>
    </row>
    <row r="89" spans="1:6" s="30" customFormat="1" ht="15" x14ac:dyDescent="0.35">
      <c r="A89" s="155" t="s">
        <v>408</v>
      </c>
      <c r="B89" s="154"/>
      <c r="C89" s="146" t="s">
        <v>409</v>
      </c>
      <c r="D89" s="146"/>
      <c r="E89" s="5"/>
      <c r="F89" s="5"/>
    </row>
    <row r="90" spans="1:6" s="30" customFormat="1" x14ac:dyDescent="0.2">
      <c r="A90" s="153"/>
      <c r="B90" s="62"/>
      <c r="C90" s="62"/>
      <c r="D90" s="72"/>
      <c r="E90" s="5"/>
      <c r="F90" s="5"/>
    </row>
    <row r="91" spans="1:6" s="30" customFormat="1" x14ac:dyDescent="0.2">
      <c r="A91" s="152"/>
      <c r="B91" s="6"/>
      <c r="C91" s="3"/>
      <c r="D91" s="10"/>
      <c r="E91" s="5"/>
      <c r="F91" s="5"/>
    </row>
    <row r="92" spans="1:6" s="30" customFormat="1" x14ac:dyDescent="0.2">
      <c r="A92" s="152" t="s">
        <v>410</v>
      </c>
      <c r="B92" s="15"/>
      <c r="C92" s="146" t="s">
        <v>411</v>
      </c>
      <c r="D92" s="253"/>
      <c r="E92" s="5"/>
      <c r="F92" s="5"/>
    </row>
    <row r="93" spans="1:6" s="6" customFormat="1" x14ac:dyDescent="0.2">
      <c r="A93" s="151" t="s">
        <v>165</v>
      </c>
      <c r="C93" s="3"/>
      <c r="D93" s="10"/>
      <c r="E93" s="5"/>
      <c r="F93" s="5"/>
    </row>
    <row r="94" spans="1:6" s="67" customFormat="1" x14ac:dyDescent="0.2">
      <c r="A94" s="72"/>
      <c r="B94" s="72"/>
      <c r="C94" s="72"/>
      <c r="D94" s="72"/>
      <c r="E94" s="68"/>
    </row>
    <row r="95" spans="1:6" s="67" customFormat="1" x14ac:dyDescent="0.2">
      <c r="A95" s="97"/>
      <c r="B95" s="98"/>
      <c r="E95" s="68"/>
    </row>
    <row r="96" spans="1:6" s="67" customFormat="1" x14ac:dyDescent="0.2">
      <c r="A96" s="99"/>
      <c r="E96" s="68"/>
    </row>
    <row r="97" spans="1:5" s="67" customFormat="1" x14ac:dyDescent="0.2">
      <c r="A97" s="99"/>
      <c r="E97" s="68"/>
    </row>
    <row r="98" spans="1:5" s="67" customFormat="1" x14ac:dyDescent="0.2">
      <c r="A98" s="99"/>
      <c r="E98" s="68"/>
    </row>
    <row r="99" spans="1:5" s="67" customFormat="1" x14ac:dyDescent="0.2">
      <c r="A99" s="99"/>
      <c r="E99" s="68"/>
    </row>
    <row r="100" spans="1:5" s="67" customFormat="1" x14ac:dyDescent="0.2">
      <c r="A100" s="99"/>
      <c r="E100" s="68"/>
    </row>
    <row r="101" spans="1:5" s="67" customFormat="1" x14ac:dyDescent="0.2">
      <c r="A101" s="99"/>
      <c r="E101" s="68"/>
    </row>
    <row r="102" spans="1:5" s="67" customFormat="1" x14ac:dyDescent="0.2">
      <c r="A102" s="99"/>
      <c r="E102" s="68"/>
    </row>
    <row r="103" spans="1:5" s="67" customFormat="1" x14ac:dyDescent="0.2">
      <c r="A103" s="99"/>
      <c r="E103" s="6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E5AA-CB3D-4DD2-83A9-04DC7ADAC946}">
  <sheetPr>
    <tabColor rgb="FFFFFF00"/>
    <pageSetUpPr autoPageBreaks="0"/>
  </sheetPr>
  <dimension ref="A1:M97"/>
  <sheetViews>
    <sheetView tabSelected="1" zoomScale="80" zoomScaleNormal="80" workbookViewId="0">
      <selection activeCell="C48" sqref="C48"/>
    </sheetView>
  </sheetViews>
  <sheetFormatPr defaultColWidth="9.42578125" defaultRowHeight="12" x14ac:dyDescent="0.2"/>
  <cols>
    <col min="1" max="1" width="68.85546875" style="101" customWidth="1"/>
    <col min="2" max="2" width="5.42578125" style="101" customWidth="1"/>
    <col min="3" max="3" width="19.42578125" style="100" customWidth="1"/>
    <col min="4" max="6" width="13.42578125" style="100" customWidth="1"/>
    <col min="7" max="8" width="15.42578125" style="100" bestFit="1" customWidth="1"/>
    <col min="9" max="9" width="11.5703125" style="101" bestFit="1" customWidth="1"/>
    <col min="10" max="10" width="13" style="101" customWidth="1"/>
    <col min="11" max="11" width="16.5703125" style="101" customWidth="1"/>
    <col min="12" max="12" width="15" style="105" bestFit="1" customWidth="1"/>
    <col min="13" max="13" width="9.42578125" style="106" customWidth="1"/>
    <col min="14" max="18" width="9.42578125" style="106"/>
    <col min="19" max="19" width="9.42578125" style="106" customWidth="1"/>
    <col min="20" max="22" width="9.42578125" style="106"/>
    <col min="23" max="23" width="9.42578125" style="106" customWidth="1"/>
    <col min="24" max="25" width="9.42578125" style="106"/>
    <col min="26" max="27" width="9.42578125" style="106" customWidth="1"/>
    <col min="28" max="48" width="9.42578125" style="106"/>
    <col min="49" max="49" width="9.42578125" style="106" customWidth="1"/>
    <col min="50" max="56" width="9.42578125" style="106"/>
    <col min="57" max="57" width="9.42578125" style="106" customWidth="1"/>
    <col min="58" max="90" width="9.42578125" style="106"/>
    <col min="91" max="91" width="9.42578125" style="106" customWidth="1"/>
    <col min="92" max="16384" width="9.42578125" style="106"/>
  </cols>
  <sheetData>
    <row r="1" spans="1:12" s="6" customFormat="1" ht="12.75" x14ac:dyDescent="0.2">
      <c r="A1" s="1"/>
      <c r="B1" s="2"/>
      <c r="C1" s="3"/>
      <c r="F1" s="5"/>
      <c r="K1" s="4" t="s">
        <v>170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7"/>
      <c r="B4" s="67"/>
      <c r="C4" s="67"/>
      <c r="D4" s="67"/>
      <c r="E4" s="100"/>
      <c r="F4" s="68"/>
      <c r="G4" s="67"/>
      <c r="H4" s="67"/>
      <c r="I4" s="67"/>
      <c r="J4" s="67"/>
      <c r="K4" s="69"/>
      <c r="L4" s="67"/>
    </row>
    <row r="5" spans="1:12" s="71" customFormat="1" ht="12.75" x14ac:dyDescent="0.2">
      <c r="A5" s="70"/>
      <c r="B5" s="70"/>
      <c r="C5" s="70"/>
      <c r="D5" s="70"/>
      <c r="F5" s="68"/>
      <c r="G5" s="70"/>
      <c r="H5" s="70"/>
      <c r="I5" s="70"/>
      <c r="J5" s="70"/>
      <c r="K5" s="4" t="s">
        <v>171</v>
      </c>
      <c r="L5" s="70"/>
    </row>
    <row r="6" spans="1:12" s="71" customFormat="1" ht="12.75" x14ac:dyDescent="0.2">
      <c r="A6" s="70"/>
      <c r="B6" s="70"/>
      <c r="C6" s="70"/>
      <c r="D6" s="70"/>
      <c r="F6" s="68"/>
      <c r="G6" s="70"/>
      <c r="H6" s="70"/>
      <c r="I6" s="70"/>
      <c r="J6" s="70"/>
      <c r="K6" s="4" t="s">
        <v>172</v>
      </c>
      <c r="L6" s="70"/>
    </row>
    <row r="7" spans="1:12" s="71" customFormat="1" ht="12.75" x14ac:dyDescent="0.2">
      <c r="A7" s="72"/>
      <c r="B7" s="72" t="s">
        <v>36</v>
      </c>
      <c r="C7" s="73" t="s">
        <v>37</v>
      </c>
      <c r="D7" s="72"/>
      <c r="F7" s="68"/>
      <c r="G7" s="70"/>
      <c r="H7" s="70"/>
      <c r="I7" s="70"/>
      <c r="J7" s="70"/>
      <c r="K7" s="4" t="s">
        <v>173</v>
      </c>
      <c r="L7" s="70"/>
    </row>
    <row r="8" spans="1:12" s="71" customFormat="1" ht="12.75" x14ac:dyDescent="0.2">
      <c r="A8" s="72"/>
      <c r="B8" s="72"/>
      <c r="C8" s="73"/>
      <c r="D8" s="72"/>
      <c r="F8" s="68"/>
      <c r="G8" s="70"/>
      <c r="H8" s="70"/>
      <c r="I8" s="70"/>
      <c r="J8" s="70"/>
      <c r="K8" s="4"/>
      <c r="L8" s="70"/>
    </row>
    <row r="9" spans="1:12" x14ac:dyDescent="0.2">
      <c r="B9" s="102"/>
      <c r="C9" s="103"/>
      <c r="D9" s="103"/>
      <c r="E9" s="103"/>
      <c r="F9" s="103"/>
      <c r="G9" s="103"/>
      <c r="H9" s="103"/>
      <c r="I9" s="102"/>
      <c r="J9" s="102"/>
      <c r="K9" s="104" t="s">
        <v>174</v>
      </c>
    </row>
    <row r="10" spans="1:12" x14ac:dyDescent="0.2">
      <c r="A10" s="107" t="s">
        <v>166</v>
      </c>
      <c r="B10" s="102"/>
      <c r="C10" s="108" t="s">
        <v>167</v>
      </c>
      <c r="D10" s="103"/>
      <c r="E10" s="103"/>
      <c r="F10" s="103"/>
      <c r="G10" s="103"/>
      <c r="H10" s="103"/>
      <c r="I10" s="102"/>
      <c r="J10" s="102"/>
      <c r="K10" s="102"/>
    </row>
    <row r="11" spans="1:12" x14ac:dyDescent="0.2">
      <c r="A11" s="107"/>
      <c r="B11" s="102"/>
      <c r="C11" s="109"/>
      <c r="D11" s="103"/>
      <c r="E11" s="103"/>
      <c r="F11" s="103"/>
      <c r="G11" s="103"/>
      <c r="H11" s="103"/>
      <c r="I11" s="102"/>
      <c r="J11" s="102"/>
      <c r="K11" s="102"/>
    </row>
    <row r="12" spans="1:12" x14ac:dyDescent="0.2">
      <c r="A12" s="107" t="s">
        <v>168</v>
      </c>
      <c r="B12" s="102"/>
      <c r="C12" s="109"/>
      <c r="D12" s="103"/>
      <c r="E12" s="103"/>
      <c r="F12" s="103"/>
      <c r="G12" s="103"/>
      <c r="H12" s="103"/>
      <c r="I12" s="102"/>
      <c r="J12" s="102"/>
      <c r="K12" s="102"/>
    </row>
    <row r="13" spans="1:12" x14ac:dyDescent="0.2">
      <c r="A13" s="107" t="s">
        <v>169</v>
      </c>
      <c r="B13" s="102"/>
      <c r="C13" s="110" t="str">
        <f>Ф1!C20</f>
        <v>March 31, 2024</v>
      </c>
      <c r="D13" s="103"/>
      <c r="E13" s="103"/>
      <c r="F13" s="103"/>
      <c r="G13" s="103"/>
      <c r="H13" s="103"/>
      <c r="I13" s="102"/>
      <c r="J13" s="102"/>
      <c r="K13" s="102"/>
    </row>
    <row r="14" spans="1:12" x14ac:dyDescent="0.2">
      <c r="A14" s="111"/>
      <c r="B14" s="111"/>
      <c r="C14" s="112"/>
      <c r="D14" s="112"/>
      <c r="E14" s="112"/>
      <c r="F14" s="112"/>
      <c r="G14" s="112"/>
      <c r="H14" s="112"/>
      <c r="I14" s="111"/>
      <c r="J14" s="111"/>
      <c r="K14" s="113" t="s">
        <v>175</v>
      </c>
    </row>
    <row r="15" spans="1:12" s="114" customFormat="1" ht="38.25" customHeight="1" x14ac:dyDescent="0.2">
      <c r="A15" s="265" t="s">
        <v>176</v>
      </c>
      <c r="B15" s="265" t="s">
        <v>98</v>
      </c>
      <c r="C15" s="267" t="s">
        <v>177</v>
      </c>
      <c r="D15" s="268"/>
      <c r="E15" s="268"/>
      <c r="F15" s="268"/>
      <c r="G15" s="268"/>
      <c r="H15" s="269"/>
      <c r="I15" s="265" t="s">
        <v>184</v>
      </c>
      <c r="J15" s="265" t="s">
        <v>185</v>
      </c>
      <c r="K15" s="265" t="s">
        <v>186</v>
      </c>
      <c r="L15" s="105"/>
    </row>
    <row r="16" spans="1:12" s="114" customFormat="1" ht="48" x14ac:dyDescent="0.2">
      <c r="A16" s="266"/>
      <c r="B16" s="266"/>
      <c r="C16" s="115" t="s">
        <v>178</v>
      </c>
      <c r="D16" s="115" t="s">
        <v>179</v>
      </c>
      <c r="E16" s="115" t="s">
        <v>180</v>
      </c>
      <c r="F16" s="115" t="s">
        <v>181</v>
      </c>
      <c r="G16" s="115" t="s">
        <v>182</v>
      </c>
      <c r="H16" s="115" t="s">
        <v>183</v>
      </c>
      <c r="I16" s="266"/>
      <c r="J16" s="266"/>
      <c r="K16" s="266"/>
      <c r="L16" s="105"/>
    </row>
    <row r="17" spans="1:12" s="121" customFormat="1" x14ac:dyDescent="0.2">
      <c r="A17" s="116" t="s">
        <v>187</v>
      </c>
      <c r="B17" s="117" t="s">
        <v>0</v>
      </c>
      <c r="C17" s="118">
        <v>4405169</v>
      </c>
      <c r="D17" s="118"/>
      <c r="E17" s="118"/>
      <c r="F17" s="118">
        <v>-400409</v>
      </c>
      <c r="G17" s="118">
        <v>79318531</v>
      </c>
      <c r="H17" s="118"/>
      <c r="I17" s="119">
        <f t="shared" ref="I17:I22" si="0">SUM(C17:H17)</f>
        <v>83323291</v>
      </c>
      <c r="J17" s="119"/>
      <c r="K17" s="119">
        <f t="shared" ref="K17:K22" si="1">I17+J17</f>
        <v>83323291</v>
      </c>
      <c r="L17" s="120"/>
    </row>
    <row r="18" spans="1:12" x14ac:dyDescent="0.2">
      <c r="A18" s="122" t="s">
        <v>188</v>
      </c>
      <c r="B18" s="123" t="s">
        <v>1</v>
      </c>
      <c r="C18" s="124"/>
      <c r="D18" s="124"/>
      <c r="E18" s="124"/>
      <c r="F18" s="124"/>
      <c r="G18" s="124"/>
      <c r="H18" s="124"/>
      <c r="I18" s="119">
        <f t="shared" si="0"/>
        <v>0</v>
      </c>
      <c r="J18" s="119"/>
      <c r="K18" s="119">
        <f t="shared" si="1"/>
        <v>0</v>
      </c>
    </row>
    <row r="19" spans="1:12" x14ac:dyDescent="0.2">
      <c r="A19" s="122" t="s">
        <v>189</v>
      </c>
      <c r="B19" s="123" t="s">
        <v>38</v>
      </c>
      <c r="C19" s="125">
        <v>4405169</v>
      </c>
      <c r="D19" s="125">
        <v>0</v>
      </c>
      <c r="E19" s="125">
        <v>0</v>
      </c>
      <c r="F19" s="125">
        <f t="shared" ref="F19:G19" si="2">F17+F18</f>
        <v>-400409</v>
      </c>
      <c r="G19" s="125">
        <f t="shared" si="2"/>
        <v>79318531</v>
      </c>
      <c r="H19" s="125">
        <v>0</v>
      </c>
      <c r="I19" s="119">
        <f t="shared" si="0"/>
        <v>83323291</v>
      </c>
      <c r="J19" s="119">
        <v>0</v>
      </c>
      <c r="K19" s="119">
        <f t="shared" si="1"/>
        <v>83323291</v>
      </c>
    </row>
    <row r="20" spans="1:12" x14ac:dyDescent="0.2">
      <c r="A20" s="122" t="s">
        <v>190</v>
      </c>
      <c r="B20" s="123" t="s">
        <v>17</v>
      </c>
      <c r="C20" s="125">
        <v>0</v>
      </c>
      <c r="D20" s="125">
        <v>0</v>
      </c>
      <c r="E20" s="125">
        <v>0</v>
      </c>
      <c r="F20" s="125">
        <f t="shared" ref="F20:G20" si="3">F21+F22</f>
        <v>-37499</v>
      </c>
      <c r="G20" s="125">
        <f t="shared" si="3"/>
        <v>17683940</v>
      </c>
      <c r="H20" s="125">
        <v>0</v>
      </c>
      <c r="I20" s="119">
        <f t="shared" si="0"/>
        <v>17646441</v>
      </c>
      <c r="J20" s="119">
        <v>0</v>
      </c>
      <c r="K20" s="119">
        <f t="shared" si="1"/>
        <v>17646441</v>
      </c>
    </row>
    <row r="21" spans="1:12" x14ac:dyDescent="0.2">
      <c r="A21" s="122" t="s">
        <v>191</v>
      </c>
      <c r="B21" s="123" t="s">
        <v>39</v>
      </c>
      <c r="C21" s="246"/>
      <c r="D21" s="246"/>
      <c r="E21" s="246"/>
      <c r="F21" s="246"/>
      <c r="G21" s="246">
        <v>17638627</v>
      </c>
      <c r="H21" s="118"/>
      <c r="I21" s="119">
        <f t="shared" si="0"/>
        <v>17638627</v>
      </c>
      <c r="J21" s="119"/>
      <c r="K21" s="119">
        <f t="shared" si="1"/>
        <v>17638627</v>
      </c>
    </row>
    <row r="22" spans="1:12" x14ac:dyDescent="0.2">
      <c r="A22" s="122" t="s">
        <v>192</v>
      </c>
      <c r="B22" s="123" t="s">
        <v>40</v>
      </c>
      <c r="C22" s="125">
        <v>0</v>
      </c>
      <c r="D22" s="125">
        <v>0</v>
      </c>
      <c r="E22" s="125">
        <v>0</v>
      </c>
      <c r="F22" s="125">
        <f t="shared" ref="F22:G22" si="4">SUM(F24:F32)</f>
        <v>-37499</v>
      </c>
      <c r="G22" s="125">
        <f t="shared" si="4"/>
        <v>45313</v>
      </c>
      <c r="H22" s="125">
        <v>0</v>
      </c>
      <c r="I22" s="119">
        <f t="shared" si="0"/>
        <v>7814</v>
      </c>
      <c r="J22" s="126">
        <v>0</v>
      </c>
      <c r="K22" s="119">
        <f t="shared" si="1"/>
        <v>7814</v>
      </c>
    </row>
    <row r="23" spans="1:12" x14ac:dyDescent="0.2">
      <c r="A23" s="122" t="s">
        <v>19</v>
      </c>
      <c r="B23" s="123"/>
      <c r="C23" s="124"/>
      <c r="D23" s="124"/>
      <c r="E23" s="124"/>
      <c r="F23" s="124"/>
      <c r="G23" s="124"/>
      <c r="H23" s="124"/>
      <c r="I23" s="127"/>
      <c r="J23" s="118"/>
      <c r="K23" s="118"/>
    </row>
    <row r="24" spans="1:12" ht="24" x14ac:dyDescent="0.2">
      <c r="A24" s="122" t="s">
        <v>193</v>
      </c>
      <c r="B24" s="123" t="s">
        <v>41</v>
      </c>
      <c r="C24" s="246"/>
      <c r="D24" s="246"/>
      <c r="E24" s="246"/>
      <c r="F24" s="124"/>
      <c r="G24" s="246"/>
      <c r="H24" s="246"/>
      <c r="I24" s="125"/>
      <c r="J24" s="247"/>
      <c r="K24" s="248">
        <f>SUM(C25+D24+E24+F24+H24+J24)</f>
        <v>0</v>
      </c>
    </row>
    <row r="25" spans="1:12" ht="24" x14ac:dyDescent="0.2">
      <c r="A25" s="122" t="s">
        <v>194</v>
      </c>
      <c r="B25" s="123" t="s">
        <v>42</v>
      </c>
      <c r="C25" s="246"/>
      <c r="D25" s="246"/>
      <c r="E25" s="246"/>
      <c r="F25" s="124">
        <v>-6934</v>
      </c>
      <c r="G25" s="124"/>
      <c r="H25" s="124"/>
      <c r="I25" s="125">
        <f>SUM(C25:H25)</f>
        <v>-6934</v>
      </c>
      <c r="J25" s="119"/>
      <c r="K25" s="248">
        <f t="shared" ref="K25:K32" si="5">SUM(C26+D25+E25+F25+H25+J25)</f>
        <v>-6934</v>
      </c>
    </row>
    <row r="26" spans="1:12" x14ac:dyDescent="0.2">
      <c r="A26" s="122" t="s">
        <v>195</v>
      </c>
      <c r="B26" s="123" t="s">
        <v>43</v>
      </c>
      <c r="C26" s="246"/>
      <c r="D26" s="246"/>
      <c r="E26" s="246"/>
      <c r="F26" s="124"/>
      <c r="G26" s="124"/>
      <c r="H26" s="124"/>
      <c r="I26" s="125"/>
      <c r="J26" s="247"/>
      <c r="K26" s="248">
        <f t="shared" si="5"/>
        <v>0</v>
      </c>
    </row>
    <row r="27" spans="1:12" ht="24" x14ac:dyDescent="0.2">
      <c r="A27" s="122" t="s">
        <v>196</v>
      </c>
      <c r="B27" s="123" t="s">
        <v>44</v>
      </c>
      <c r="C27" s="246"/>
      <c r="D27" s="246"/>
      <c r="E27" s="246"/>
      <c r="F27" s="124"/>
      <c r="G27" s="124"/>
      <c r="H27" s="124"/>
      <c r="I27" s="125">
        <f t="shared" ref="I27:I33" si="6">SUM(C27:H27)</f>
        <v>0</v>
      </c>
      <c r="J27" s="119"/>
      <c r="K27" s="248">
        <f t="shared" si="5"/>
        <v>0</v>
      </c>
    </row>
    <row r="28" spans="1:12" x14ac:dyDescent="0.2">
      <c r="A28" s="122" t="s">
        <v>197</v>
      </c>
      <c r="B28" s="123" t="s">
        <v>45</v>
      </c>
      <c r="C28" s="246"/>
      <c r="D28" s="246"/>
      <c r="E28" s="246"/>
      <c r="F28" s="124"/>
      <c r="G28" s="124">
        <v>45313</v>
      </c>
      <c r="H28" s="124"/>
      <c r="I28" s="125">
        <f t="shared" si="6"/>
        <v>45313</v>
      </c>
      <c r="J28" s="119"/>
      <c r="K28" s="248">
        <f>SUM(C29+D28+E28+F28+H28+J28+I28)</f>
        <v>45313</v>
      </c>
    </row>
    <row r="29" spans="1:12" x14ac:dyDescent="0.2">
      <c r="A29" s="122" t="s">
        <v>198</v>
      </c>
      <c r="B29" s="123" t="s">
        <v>46</v>
      </c>
      <c r="C29" s="246"/>
      <c r="D29" s="246"/>
      <c r="E29" s="246"/>
      <c r="F29" s="124"/>
      <c r="G29" s="124"/>
      <c r="H29" s="124"/>
      <c r="I29" s="125">
        <f t="shared" si="6"/>
        <v>0</v>
      </c>
      <c r="J29" s="119"/>
      <c r="K29" s="248">
        <f t="shared" si="5"/>
        <v>0</v>
      </c>
    </row>
    <row r="30" spans="1:12" x14ac:dyDescent="0.2">
      <c r="A30" s="122" t="s">
        <v>199</v>
      </c>
      <c r="B30" s="123" t="s">
        <v>47</v>
      </c>
      <c r="C30" s="246"/>
      <c r="D30" s="246"/>
      <c r="E30" s="246"/>
      <c r="F30" s="124"/>
      <c r="G30" s="124"/>
      <c r="H30" s="124"/>
      <c r="I30" s="125">
        <f t="shared" si="6"/>
        <v>0</v>
      </c>
      <c r="J30" s="119"/>
      <c r="K30" s="248">
        <f t="shared" si="5"/>
        <v>0</v>
      </c>
    </row>
    <row r="31" spans="1:12" x14ac:dyDescent="0.2">
      <c r="A31" s="122" t="s">
        <v>200</v>
      </c>
      <c r="B31" s="123" t="s">
        <v>48</v>
      </c>
      <c r="C31" s="124"/>
      <c r="D31" s="124"/>
      <c r="E31" s="124"/>
      <c r="F31" s="124"/>
      <c r="G31" s="124"/>
      <c r="H31" s="124"/>
      <c r="I31" s="125">
        <f t="shared" si="6"/>
        <v>0</v>
      </c>
      <c r="J31" s="119"/>
      <c r="K31" s="248">
        <f t="shared" si="5"/>
        <v>0</v>
      </c>
    </row>
    <row r="32" spans="1:12" s="134" customFormat="1" x14ac:dyDescent="0.2">
      <c r="A32" s="128" t="s">
        <v>201</v>
      </c>
      <c r="B32" s="129" t="s">
        <v>49</v>
      </c>
      <c r="C32" s="249"/>
      <c r="D32" s="249"/>
      <c r="E32" s="249"/>
      <c r="F32" s="130">
        <v>-30565</v>
      </c>
      <c r="G32" s="130"/>
      <c r="H32" s="130"/>
      <c r="I32" s="131">
        <f t="shared" si="6"/>
        <v>-30565</v>
      </c>
      <c r="J32" s="132"/>
      <c r="K32" s="248">
        <f t="shared" si="5"/>
        <v>-30565</v>
      </c>
      <c r="L32" s="133"/>
    </row>
    <row r="33" spans="1:11" x14ac:dyDescent="0.2">
      <c r="A33" s="122" t="s">
        <v>202</v>
      </c>
      <c r="B33" s="123" t="s">
        <v>50</v>
      </c>
      <c r="C33" s="135">
        <v>0</v>
      </c>
      <c r="D33" s="135">
        <v>0</v>
      </c>
      <c r="E33" s="135">
        <v>0</v>
      </c>
      <c r="F33" s="135">
        <v>0</v>
      </c>
      <c r="G33" s="135">
        <f t="shared" ref="G33" si="7">SUM(G35+G40+G41+G42+G43+G44+G45+G46+G47)</f>
        <v>-7191983</v>
      </c>
      <c r="H33" s="135">
        <v>0</v>
      </c>
      <c r="I33" s="125">
        <f t="shared" si="6"/>
        <v>-7191983</v>
      </c>
      <c r="J33" s="126">
        <v>0</v>
      </c>
      <c r="K33" s="125">
        <f>SUM(C33+D33+E33+F33+H33+J33+I33)</f>
        <v>-7191983</v>
      </c>
    </row>
    <row r="34" spans="1:11" x14ac:dyDescent="0.2">
      <c r="A34" s="122" t="s">
        <v>203</v>
      </c>
      <c r="B34" s="123"/>
      <c r="C34" s="136"/>
      <c r="D34" s="136"/>
      <c r="E34" s="136"/>
      <c r="F34" s="136"/>
      <c r="G34" s="136"/>
      <c r="H34" s="136"/>
      <c r="I34" s="125"/>
      <c r="J34" s="127"/>
      <c r="K34" s="125"/>
    </row>
    <row r="35" spans="1:11" x14ac:dyDescent="0.2">
      <c r="A35" s="122" t="s">
        <v>204</v>
      </c>
      <c r="B35" s="123" t="s">
        <v>51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25">
        <f>SUM(C35:H35)</f>
        <v>0</v>
      </c>
      <c r="J35" s="126">
        <v>0</v>
      </c>
      <c r="K35" s="125">
        <f>SUM(C35+D35+E35+F35+H35+J35)</f>
        <v>0</v>
      </c>
    </row>
    <row r="36" spans="1:11" x14ac:dyDescent="0.2">
      <c r="A36" s="122" t="s">
        <v>203</v>
      </c>
      <c r="B36" s="123"/>
      <c r="C36" s="136"/>
      <c r="D36" s="136"/>
      <c r="E36" s="136"/>
      <c r="F36" s="136"/>
      <c r="G36" s="136"/>
      <c r="H36" s="136"/>
      <c r="I36" s="124"/>
      <c r="J36" s="127"/>
      <c r="K36" s="125"/>
    </row>
    <row r="37" spans="1:11" x14ac:dyDescent="0.2">
      <c r="A37" s="122" t="s">
        <v>205</v>
      </c>
      <c r="B37" s="123"/>
      <c r="C37" s="124"/>
      <c r="D37" s="124"/>
      <c r="E37" s="124"/>
      <c r="F37" s="124"/>
      <c r="G37" s="124"/>
      <c r="H37" s="124"/>
      <c r="I37" s="125">
        <f>SUM(C37:H37)</f>
        <v>0</v>
      </c>
      <c r="J37" s="119"/>
      <c r="K37" s="125">
        <f>SUM(C37+D37+E37+F37+H37+J37)</f>
        <v>0</v>
      </c>
    </row>
    <row r="38" spans="1:11" ht="24" x14ac:dyDescent="0.2">
      <c r="A38" s="122" t="s">
        <v>206</v>
      </c>
      <c r="B38" s="123"/>
      <c r="C38" s="124"/>
      <c r="D38" s="124"/>
      <c r="E38" s="124"/>
      <c r="F38" s="124"/>
      <c r="G38" s="124"/>
      <c r="H38" s="124"/>
      <c r="I38" s="125">
        <f t="shared" ref="I38:I48" si="8">SUM(C38:H38)</f>
        <v>0</v>
      </c>
      <c r="J38" s="119"/>
      <c r="K38" s="125">
        <f t="shared" ref="K38:K48" si="9">SUM(C38+D38+E38+F38+H38+J38)</f>
        <v>0</v>
      </c>
    </row>
    <row r="39" spans="1:11" x14ac:dyDescent="0.2">
      <c r="A39" s="122" t="s">
        <v>207</v>
      </c>
      <c r="B39" s="123"/>
      <c r="C39" s="124"/>
      <c r="D39" s="124"/>
      <c r="E39" s="124"/>
      <c r="F39" s="124"/>
      <c r="G39" s="124"/>
      <c r="H39" s="124"/>
      <c r="I39" s="125">
        <f t="shared" si="8"/>
        <v>0</v>
      </c>
      <c r="J39" s="119"/>
      <c r="K39" s="125">
        <f t="shared" si="9"/>
        <v>0</v>
      </c>
    </row>
    <row r="40" spans="1:11" x14ac:dyDescent="0.2">
      <c r="A40" s="122" t="s">
        <v>208</v>
      </c>
      <c r="B40" s="123" t="s">
        <v>52</v>
      </c>
      <c r="C40" s="124"/>
      <c r="D40" s="124"/>
      <c r="E40" s="124"/>
      <c r="F40" s="124"/>
      <c r="G40" s="124"/>
      <c r="H40" s="124"/>
      <c r="I40" s="125">
        <f t="shared" si="8"/>
        <v>0</v>
      </c>
      <c r="J40" s="119"/>
      <c r="K40" s="125">
        <f t="shared" si="9"/>
        <v>0</v>
      </c>
    </row>
    <row r="41" spans="1:11" x14ac:dyDescent="0.2">
      <c r="A41" s="122" t="s">
        <v>209</v>
      </c>
      <c r="B41" s="123" t="s">
        <v>53</v>
      </c>
      <c r="C41" s="124"/>
      <c r="D41" s="124"/>
      <c r="E41" s="124"/>
      <c r="F41" s="124"/>
      <c r="G41" s="124"/>
      <c r="H41" s="124"/>
      <c r="I41" s="125">
        <f t="shared" si="8"/>
        <v>0</v>
      </c>
      <c r="J41" s="119"/>
      <c r="K41" s="125">
        <f t="shared" si="9"/>
        <v>0</v>
      </c>
    </row>
    <row r="42" spans="1:11" x14ac:dyDescent="0.2">
      <c r="A42" s="122" t="s">
        <v>210</v>
      </c>
      <c r="B42" s="123" t="s">
        <v>54</v>
      </c>
      <c r="C42" s="124"/>
      <c r="D42" s="124"/>
      <c r="E42" s="124"/>
      <c r="F42" s="124"/>
      <c r="G42" s="124"/>
      <c r="H42" s="124"/>
      <c r="I42" s="125">
        <f t="shared" si="8"/>
        <v>0</v>
      </c>
      <c r="J42" s="119"/>
      <c r="K42" s="125">
        <f t="shared" si="9"/>
        <v>0</v>
      </c>
    </row>
    <row r="43" spans="1:11" x14ac:dyDescent="0.2">
      <c r="A43" s="122" t="s">
        <v>211</v>
      </c>
      <c r="B43" s="123" t="s">
        <v>55</v>
      </c>
      <c r="C43" s="124"/>
      <c r="D43" s="124"/>
      <c r="E43" s="124"/>
      <c r="F43" s="124"/>
      <c r="G43" s="124"/>
      <c r="H43" s="124"/>
      <c r="I43" s="125">
        <f t="shared" si="8"/>
        <v>0</v>
      </c>
      <c r="J43" s="119"/>
      <c r="K43" s="125">
        <f t="shared" si="9"/>
        <v>0</v>
      </c>
    </row>
    <row r="44" spans="1:11" x14ac:dyDescent="0.2">
      <c r="A44" s="122" t="s">
        <v>212</v>
      </c>
      <c r="B44" s="123" t="s">
        <v>56</v>
      </c>
      <c r="C44" s="124"/>
      <c r="D44" s="124"/>
      <c r="E44" s="124"/>
      <c r="F44" s="124"/>
      <c r="G44" s="124">
        <v>-7191983</v>
      </c>
      <c r="H44" s="124"/>
      <c r="I44" s="125">
        <f t="shared" si="8"/>
        <v>-7191983</v>
      </c>
      <c r="J44" s="119"/>
      <c r="K44" s="125">
        <f>SUM(C44+D44+E44+F44+H44+J44+I44)</f>
        <v>-7191983</v>
      </c>
    </row>
    <row r="45" spans="1:11" x14ac:dyDescent="0.2">
      <c r="A45" s="122" t="s">
        <v>213</v>
      </c>
      <c r="B45" s="123" t="s">
        <v>57</v>
      </c>
      <c r="C45" s="124"/>
      <c r="D45" s="124"/>
      <c r="E45" s="124"/>
      <c r="F45" s="124"/>
      <c r="G45" s="124"/>
      <c r="H45" s="124"/>
      <c r="I45" s="125">
        <f t="shared" si="8"/>
        <v>0</v>
      </c>
      <c r="J45" s="119"/>
      <c r="K45" s="125">
        <f t="shared" si="9"/>
        <v>0</v>
      </c>
    </row>
    <row r="46" spans="1:11" x14ac:dyDescent="0.2">
      <c r="A46" s="122" t="s">
        <v>214</v>
      </c>
      <c r="B46" s="123" t="s">
        <v>58</v>
      </c>
      <c r="C46" s="124"/>
      <c r="D46" s="124"/>
      <c r="E46" s="124"/>
      <c r="F46" s="124"/>
      <c r="G46" s="124"/>
      <c r="H46" s="124"/>
      <c r="I46" s="125">
        <f t="shared" si="8"/>
        <v>0</v>
      </c>
      <c r="J46" s="119"/>
      <c r="K46" s="125">
        <f t="shared" si="9"/>
        <v>0</v>
      </c>
    </row>
    <row r="47" spans="1:11" ht="24" x14ac:dyDescent="0.2">
      <c r="A47" s="122" t="s">
        <v>215</v>
      </c>
      <c r="B47" s="123" t="s">
        <v>59</v>
      </c>
      <c r="C47" s="124"/>
      <c r="D47" s="124"/>
      <c r="E47" s="124"/>
      <c r="F47" s="124"/>
      <c r="G47" s="124"/>
      <c r="H47" s="124"/>
      <c r="I47" s="125">
        <f t="shared" si="8"/>
        <v>0</v>
      </c>
      <c r="J47" s="119"/>
      <c r="K47" s="125">
        <f t="shared" si="9"/>
        <v>0</v>
      </c>
    </row>
    <row r="48" spans="1:11" x14ac:dyDescent="0.2">
      <c r="A48" s="122" t="s">
        <v>216</v>
      </c>
      <c r="B48" s="123" t="s">
        <v>60</v>
      </c>
      <c r="C48" s="124"/>
      <c r="D48" s="124"/>
      <c r="E48" s="124"/>
      <c r="F48" s="124"/>
      <c r="G48" s="124"/>
      <c r="H48" s="124"/>
      <c r="I48" s="125">
        <f t="shared" ref="I48" si="10">SUM(C48:H48)</f>
        <v>0</v>
      </c>
      <c r="J48" s="119"/>
      <c r="K48" s="125">
        <f t="shared" si="9"/>
        <v>0</v>
      </c>
    </row>
    <row r="49" spans="1:13" s="121" customFormat="1" ht="24" x14ac:dyDescent="0.2">
      <c r="A49" s="116" t="s">
        <v>217</v>
      </c>
      <c r="B49" s="117" t="s">
        <v>61</v>
      </c>
      <c r="C49" s="252">
        <f t="shared" ref="C49:K49" si="11">SUM(C19+C20+C33)</f>
        <v>4405169</v>
      </c>
      <c r="D49" s="252">
        <f t="shared" si="11"/>
        <v>0</v>
      </c>
      <c r="E49" s="252">
        <f t="shared" si="11"/>
        <v>0</v>
      </c>
      <c r="F49" s="252">
        <f t="shared" si="11"/>
        <v>-437908</v>
      </c>
      <c r="G49" s="252">
        <f t="shared" si="11"/>
        <v>89810488</v>
      </c>
      <c r="H49" s="252">
        <f t="shared" si="11"/>
        <v>0</v>
      </c>
      <c r="I49" s="252">
        <f t="shared" si="11"/>
        <v>93777749</v>
      </c>
      <c r="J49" s="252">
        <f t="shared" si="11"/>
        <v>0</v>
      </c>
      <c r="K49" s="252">
        <f t="shared" si="11"/>
        <v>93777749</v>
      </c>
      <c r="L49" s="120"/>
    </row>
    <row r="50" spans="1:13" x14ac:dyDescent="0.2">
      <c r="A50" s="122" t="s">
        <v>188</v>
      </c>
      <c r="B50" s="123" t="s">
        <v>62</v>
      </c>
      <c r="C50" s="124"/>
      <c r="D50" s="124"/>
      <c r="E50" s="124"/>
      <c r="F50" s="124"/>
      <c r="G50" s="124"/>
      <c r="H50" s="124"/>
      <c r="I50" s="125">
        <v>0</v>
      </c>
      <c r="J50" s="119"/>
      <c r="K50" s="125">
        <v>0</v>
      </c>
    </row>
    <row r="51" spans="1:13" ht="12.75" x14ac:dyDescent="0.2">
      <c r="A51" s="27" t="s">
        <v>218</v>
      </c>
      <c r="B51" s="123"/>
      <c r="C51" s="250"/>
      <c r="D51" s="250"/>
      <c r="E51" s="250"/>
      <c r="F51" s="250"/>
      <c r="G51" s="250"/>
      <c r="H51" s="250"/>
      <c r="I51" s="251"/>
      <c r="J51" s="251"/>
      <c r="K51" s="251">
        <v>0</v>
      </c>
    </row>
    <row r="52" spans="1:13" ht="12.75" x14ac:dyDescent="0.2">
      <c r="A52" s="27" t="s">
        <v>219</v>
      </c>
      <c r="B52" s="123"/>
      <c r="C52" s="250"/>
      <c r="D52" s="250"/>
      <c r="E52" s="250"/>
      <c r="F52" s="250"/>
      <c r="G52" s="250"/>
      <c r="H52" s="250"/>
      <c r="I52" s="251"/>
      <c r="J52" s="251"/>
      <c r="K52" s="251">
        <v>0</v>
      </c>
    </row>
    <row r="53" spans="1:13" ht="12.75" x14ac:dyDescent="0.2">
      <c r="A53" s="27" t="s">
        <v>220</v>
      </c>
      <c r="B53" s="123"/>
      <c r="C53" s="250"/>
      <c r="D53" s="250"/>
      <c r="E53" s="250"/>
      <c r="F53" s="250"/>
      <c r="G53" s="250"/>
      <c r="H53" s="250"/>
      <c r="I53" s="251"/>
      <c r="J53" s="251"/>
      <c r="K53" s="251">
        <v>0</v>
      </c>
    </row>
    <row r="54" spans="1:13" x14ac:dyDescent="0.2">
      <c r="A54" s="122" t="s">
        <v>221</v>
      </c>
      <c r="B54" s="123" t="s">
        <v>63</v>
      </c>
      <c r="C54" s="135">
        <v>4405169</v>
      </c>
      <c r="D54" s="135">
        <v>0</v>
      </c>
      <c r="E54" s="135">
        <v>0</v>
      </c>
      <c r="F54" s="135">
        <f t="shared" ref="F54:G54" si="12">F49+F50</f>
        <v>-437908</v>
      </c>
      <c r="G54" s="135">
        <f t="shared" si="12"/>
        <v>89810488</v>
      </c>
      <c r="H54" s="135">
        <v>0</v>
      </c>
      <c r="I54" s="125">
        <f t="shared" ref="I54:I84" si="13">SUM(C54:H54)</f>
        <v>93777749</v>
      </c>
      <c r="J54" s="126">
        <f>J49+J50</f>
        <v>0</v>
      </c>
      <c r="K54" s="125">
        <f t="shared" ref="K54:K84" si="14">I54+J54</f>
        <v>93777749</v>
      </c>
    </row>
    <row r="55" spans="1:13" x14ac:dyDescent="0.2">
      <c r="A55" s="122" t="s">
        <v>222</v>
      </c>
      <c r="B55" s="123" t="s">
        <v>35</v>
      </c>
      <c r="C55" s="135">
        <v>0</v>
      </c>
      <c r="D55" s="135">
        <v>0</v>
      </c>
      <c r="E55" s="135">
        <v>0</v>
      </c>
      <c r="F55" s="135">
        <f t="shared" ref="F55:G55" si="15">F56+F57</f>
        <v>-50610</v>
      </c>
      <c r="G55" s="135">
        <f t="shared" si="15"/>
        <v>796613.00016846508</v>
      </c>
      <c r="H55" s="135">
        <v>0</v>
      </c>
      <c r="I55" s="125">
        <f t="shared" si="13"/>
        <v>746003.00016846508</v>
      </c>
      <c r="J55" s="126">
        <f>J56+J57</f>
        <v>0</v>
      </c>
      <c r="K55" s="125">
        <f t="shared" si="14"/>
        <v>746003.00016846508</v>
      </c>
    </row>
    <row r="56" spans="1:13" x14ac:dyDescent="0.2">
      <c r="A56" s="122" t="s">
        <v>223</v>
      </c>
      <c r="B56" s="123" t="s">
        <v>64</v>
      </c>
      <c r="C56" s="124"/>
      <c r="D56" s="246"/>
      <c r="E56" s="246"/>
      <c r="F56" s="246"/>
      <c r="G56" s="118">
        <v>796613.00016846508</v>
      </c>
      <c r="H56" s="118"/>
      <c r="I56" s="125">
        <f t="shared" si="13"/>
        <v>796613.00016846508</v>
      </c>
      <c r="J56" s="119"/>
      <c r="K56" s="125">
        <f t="shared" si="14"/>
        <v>796613.00016846508</v>
      </c>
      <c r="M56" s="137"/>
    </row>
    <row r="57" spans="1:13" x14ac:dyDescent="0.2">
      <c r="A57" s="122" t="s">
        <v>224</v>
      </c>
      <c r="B57" s="123" t="s">
        <v>65</v>
      </c>
      <c r="C57" s="125">
        <v>0</v>
      </c>
      <c r="D57" s="125">
        <v>0</v>
      </c>
      <c r="E57" s="125">
        <v>0</v>
      </c>
      <c r="F57" s="125">
        <f t="shared" ref="F57:G57" si="16">SUM(F59:F67)</f>
        <v>-50610</v>
      </c>
      <c r="G57" s="125">
        <f t="shared" si="16"/>
        <v>0</v>
      </c>
      <c r="H57" s="125">
        <v>0</v>
      </c>
      <c r="I57" s="125">
        <f t="shared" si="13"/>
        <v>-50610</v>
      </c>
      <c r="J57" s="126">
        <f>SUM(J59:J67)</f>
        <v>0</v>
      </c>
      <c r="K57" s="125">
        <f t="shared" si="14"/>
        <v>-50610</v>
      </c>
    </row>
    <row r="58" spans="1:13" x14ac:dyDescent="0.2">
      <c r="A58" s="122" t="s">
        <v>203</v>
      </c>
      <c r="B58" s="123"/>
      <c r="C58" s="124"/>
      <c r="D58" s="124"/>
      <c r="E58" s="124"/>
      <c r="F58" s="124"/>
      <c r="G58" s="124"/>
      <c r="H58" s="124"/>
      <c r="I58" s="125">
        <f t="shared" si="13"/>
        <v>0</v>
      </c>
      <c r="J58" s="127"/>
      <c r="K58" s="125">
        <f t="shared" si="14"/>
        <v>0</v>
      </c>
    </row>
    <row r="59" spans="1:13" ht="24" x14ac:dyDescent="0.2">
      <c r="A59" s="122" t="s">
        <v>193</v>
      </c>
      <c r="B59" s="123" t="s">
        <v>66</v>
      </c>
      <c r="C59" s="246"/>
      <c r="D59" s="246"/>
      <c r="E59" s="246"/>
      <c r="F59" s="124"/>
      <c r="G59" s="246"/>
      <c r="H59" s="246"/>
      <c r="I59" s="125">
        <f t="shared" si="13"/>
        <v>0</v>
      </c>
      <c r="J59" s="119"/>
      <c r="K59" s="125">
        <f t="shared" si="14"/>
        <v>0</v>
      </c>
    </row>
    <row r="60" spans="1:13" ht="24" x14ac:dyDescent="0.2">
      <c r="A60" s="122" t="s">
        <v>194</v>
      </c>
      <c r="B60" s="123" t="s">
        <v>67</v>
      </c>
      <c r="C60" s="124"/>
      <c r="D60" s="124"/>
      <c r="E60" s="124"/>
      <c r="F60" s="124"/>
      <c r="G60" s="124"/>
      <c r="H60" s="124"/>
      <c r="I60" s="125">
        <f t="shared" si="13"/>
        <v>0</v>
      </c>
      <c r="J60" s="119"/>
      <c r="K60" s="125">
        <f t="shared" si="14"/>
        <v>0</v>
      </c>
    </row>
    <row r="61" spans="1:13" x14ac:dyDescent="0.2">
      <c r="A61" s="122" t="s">
        <v>195</v>
      </c>
      <c r="B61" s="123" t="s">
        <v>68</v>
      </c>
      <c r="C61" s="246"/>
      <c r="D61" s="246"/>
      <c r="E61" s="246"/>
      <c r="F61" s="124"/>
      <c r="G61" s="246"/>
      <c r="H61" s="246"/>
      <c r="I61" s="125">
        <f t="shared" si="13"/>
        <v>0</v>
      </c>
      <c r="J61" s="119"/>
      <c r="K61" s="125">
        <f t="shared" si="14"/>
        <v>0</v>
      </c>
    </row>
    <row r="62" spans="1:13" ht="24" x14ac:dyDescent="0.2">
      <c r="A62" s="122" t="s">
        <v>196</v>
      </c>
      <c r="B62" s="123" t="s">
        <v>69</v>
      </c>
      <c r="C62" s="124"/>
      <c r="D62" s="124"/>
      <c r="E62" s="124"/>
      <c r="F62" s="124"/>
      <c r="G62" s="124"/>
      <c r="H62" s="124"/>
      <c r="I62" s="125">
        <f t="shared" si="13"/>
        <v>0</v>
      </c>
      <c r="J62" s="119"/>
      <c r="K62" s="125">
        <f t="shared" si="14"/>
        <v>0</v>
      </c>
    </row>
    <row r="63" spans="1:13" x14ac:dyDescent="0.2">
      <c r="A63" s="122" t="s">
        <v>197</v>
      </c>
      <c r="B63" s="123" t="s">
        <v>70</v>
      </c>
      <c r="C63" s="124"/>
      <c r="D63" s="124"/>
      <c r="E63" s="124"/>
      <c r="F63" s="124"/>
      <c r="G63" s="124"/>
      <c r="H63" s="124"/>
      <c r="I63" s="125">
        <f t="shared" si="13"/>
        <v>0</v>
      </c>
      <c r="J63" s="119"/>
      <c r="K63" s="125">
        <f t="shared" si="14"/>
        <v>0</v>
      </c>
    </row>
    <row r="64" spans="1:13" x14ac:dyDescent="0.2">
      <c r="A64" s="122" t="s">
        <v>198</v>
      </c>
      <c r="B64" s="123" t="s">
        <v>71</v>
      </c>
      <c r="C64" s="246"/>
      <c r="D64" s="246"/>
      <c r="E64" s="124"/>
      <c r="F64" s="124"/>
      <c r="G64" s="246"/>
      <c r="H64" s="246"/>
      <c r="I64" s="125">
        <f t="shared" si="13"/>
        <v>0</v>
      </c>
      <c r="J64" s="119"/>
      <c r="K64" s="125">
        <f t="shared" si="14"/>
        <v>0</v>
      </c>
    </row>
    <row r="65" spans="1:11" ht="23.25" customHeight="1" x14ac:dyDescent="0.2">
      <c r="A65" s="122" t="s">
        <v>199</v>
      </c>
      <c r="B65" s="123" t="s">
        <v>72</v>
      </c>
      <c r="C65" s="246"/>
      <c r="D65" s="246"/>
      <c r="E65" s="246"/>
      <c r="F65" s="124"/>
      <c r="G65" s="246"/>
      <c r="H65" s="246"/>
      <c r="I65" s="125">
        <f t="shared" si="13"/>
        <v>0</v>
      </c>
      <c r="J65" s="119"/>
      <c r="K65" s="125">
        <f t="shared" si="14"/>
        <v>0</v>
      </c>
    </row>
    <row r="66" spans="1:11" x14ac:dyDescent="0.2">
      <c r="A66" s="122" t="s">
        <v>200</v>
      </c>
      <c r="B66" s="123" t="s">
        <v>73</v>
      </c>
      <c r="C66" s="124"/>
      <c r="D66" s="124"/>
      <c r="E66" s="124"/>
      <c r="F66" s="124"/>
      <c r="G66" s="124"/>
      <c r="H66" s="124"/>
      <c r="I66" s="125">
        <f t="shared" si="13"/>
        <v>0</v>
      </c>
      <c r="J66" s="119"/>
      <c r="K66" s="125">
        <f t="shared" si="14"/>
        <v>0</v>
      </c>
    </row>
    <row r="67" spans="1:11" x14ac:dyDescent="0.2">
      <c r="A67" s="122" t="s">
        <v>201</v>
      </c>
      <c r="B67" s="123" t="s">
        <v>74</v>
      </c>
      <c r="C67" s="246"/>
      <c r="D67" s="246"/>
      <c r="E67" s="246"/>
      <c r="F67" s="124">
        <v>-50610</v>
      </c>
      <c r="G67" s="246"/>
      <c r="H67" s="246"/>
      <c r="I67" s="125">
        <f t="shared" si="13"/>
        <v>-50610</v>
      </c>
      <c r="J67" s="119"/>
      <c r="K67" s="125">
        <f t="shared" si="14"/>
        <v>-50610</v>
      </c>
    </row>
    <row r="68" spans="1:11" x14ac:dyDescent="0.2">
      <c r="A68" s="122" t="s">
        <v>225</v>
      </c>
      <c r="B68" s="123" t="s">
        <v>75</v>
      </c>
      <c r="C68" s="135">
        <v>0</v>
      </c>
      <c r="D68" s="135">
        <v>0</v>
      </c>
      <c r="E68" s="135">
        <v>0</v>
      </c>
      <c r="F68" s="135">
        <v>0</v>
      </c>
      <c r="G68" s="135"/>
      <c r="H68" s="135">
        <v>0</v>
      </c>
      <c r="I68" s="125">
        <f t="shared" si="13"/>
        <v>0</v>
      </c>
      <c r="J68" s="126">
        <f>SUM(J70+J75+J76+J77+J78+J79+J80+J81+J82)</f>
        <v>0</v>
      </c>
      <c r="K68" s="125">
        <f t="shared" si="14"/>
        <v>0</v>
      </c>
    </row>
    <row r="69" spans="1:11" x14ac:dyDescent="0.2">
      <c r="A69" s="122" t="s">
        <v>203</v>
      </c>
      <c r="B69" s="123"/>
      <c r="C69" s="136"/>
      <c r="D69" s="136"/>
      <c r="E69" s="136"/>
      <c r="F69" s="136"/>
      <c r="G69" s="136"/>
      <c r="H69" s="136"/>
      <c r="I69" s="125"/>
      <c r="J69" s="127"/>
      <c r="K69" s="125">
        <f t="shared" si="14"/>
        <v>0</v>
      </c>
    </row>
    <row r="70" spans="1:11" x14ac:dyDescent="0.2">
      <c r="A70" s="122" t="s">
        <v>204</v>
      </c>
      <c r="B70" s="123" t="s">
        <v>76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25">
        <f t="shared" si="13"/>
        <v>0</v>
      </c>
      <c r="J70" s="126">
        <f>SUM(J72:J74)</f>
        <v>0</v>
      </c>
      <c r="K70" s="125">
        <f t="shared" si="14"/>
        <v>0</v>
      </c>
    </row>
    <row r="71" spans="1:11" x14ac:dyDescent="0.2">
      <c r="A71" s="122" t="s">
        <v>203</v>
      </c>
      <c r="B71" s="123"/>
      <c r="C71" s="136"/>
      <c r="D71" s="136"/>
      <c r="E71" s="136"/>
      <c r="F71" s="136"/>
      <c r="G71" s="136"/>
      <c r="H71" s="136"/>
      <c r="I71" s="125"/>
      <c r="J71" s="127"/>
      <c r="K71" s="125">
        <f t="shared" si="14"/>
        <v>0</v>
      </c>
    </row>
    <row r="72" spans="1:11" x14ac:dyDescent="0.2">
      <c r="A72" s="122" t="s">
        <v>205</v>
      </c>
      <c r="B72" s="123"/>
      <c r="C72" s="124"/>
      <c r="D72" s="124"/>
      <c r="E72" s="124"/>
      <c r="F72" s="124"/>
      <c r="G72" s="124"/>
      <c r="H72" s="124"/>
      <c r="I72" s="125">
        <f t="shared" si="13"/>
        <v>0</v>
      </c>
      <c r="J72" s="119"/>
      <c r="K72" s="125">
        <f t="shared" si="14"/>
        <v>0</v>
      </c>
    </row>
    <row r="73" spans="1:11" ht="24" x14ac:dyDescent="0.2">
      <c r="A73" s="122" t="s">
        <v>206</v>
      </c>
      <c r="B73" s="123"/>
      <c r="C73" s="124"/>
      <c r="D73" s="124"/>
      <c r="E73" s="124"/>
      <c r="F73" s="124"/>
      <c r="G73" s="124"/>
      <c r="H73" s="124"/>
      <c r="I73" s="125">
        <f t="shared" si="13"/>
        <v>0</v>
      </c>
      <c r="J73" s="119"/>
      <c r="K73" s="125">
        <f t="shared" si="14"/>
        <v>0</v>
      </c>
    </row>
    <row r="74" spans="1:11" x14ac:dyDescent="0.2">
      <c r="A74" s="122" t="s">
        <v>207</v>
      </c>
      <c r="B74" s="123"/>
      <c r="C74" s="124"/>
      <c r="D74" s="124"/>
      <c r="E74" s="124"/>
      <c r="F74" s="124"/>
      <c r="G74" s="124"/>
      <c r="H74" s="124"/>
      <c r="I74" s="125">
        <f t="shared" si="13"/>
        <v>0</v>
      </c>
      <c r="J74" s="119"/>
      <c r="K74" s="125">
        <f t="shared" si="14"/>
        <v>0</v>
      </c>
    </row>
    <row r="75" spans="1:11" x14ac:dyDescent="0.2">
      <c r="A75" s="122" t="s">
        <v>208</v>
      </c>
      <c r="B75" s="123" t="s">
        <v>77</v>
      </c>
      <c r="C75" s="124"/>
      <c r="D75" s="124"/>
      <c r="E75" s="124"/>
      <c r="F75" s="124"/>
      <c r="G75" s="124"/>
      <c r="H75" s="124"/>
      <c r="I75" s="125">
        <f t="shared" si="13"/>
        <v>0</v>
      </c>
      <c r="J75" s="119"/>
      <c r="K75" s="125">
        <f t="shared" si="14"/>
        <v>0</v>
      </c>
    </row>
    <row r="76" spans="1:11" x14ac:dyDescent="0.2">
      <c r="A76" s="122" t="s">
        <v>209</v>
      </c>
      <c r="B76" s="123" t="s">
        <v>78</v>
      </c>
      <c r="C76" s="124"/>
      <c r="D76" s="124"/>
      <c r="E76" s="124"/>
      <c r="F76" s="124"/>
      <c r="G76" s="124"/>
      <c r="H76" s="124"/>
      <c r="I76" s="125">
        <f t="shared" si="13"/>
        <v>0</v>
      </c>
      <c r="J76" s="119"/>
      <c r="K76" s="125">
        <f t="shared" si="14"/>
        <v>0</v>
      </c>
    </row>
    <row r="77" spans="1:11" x14ac:dyDescent="0.2">
      <c r="A77" s="122" t="s">
        <v>210</v>
      </c>
      <c r="B77" s="123" t="s">
        <v>79</v>
      </c>
      <c r="C77" s="124"/>
      <c r="D77" s="124"/>
      <c r="E77" s="124"/>
      <c r="F77" s="124"/>
      <c r="G77" s="124"/>
      <c r="H77" s="124"/>
      <c r="I77" s="125">
        <f t="shared" si="13"/>
        <v>0</v>
      </c>
      <c r="J77" s="119"/>
      <c r="K77" s="125">
        <f t="shared" si="14"/>
        <v>0</v>
      </c>
    </row>
    <row r="78" spans="1:11" x14ac:dyDescent="0.2">
      <c r="A78" s="122" t="s">
        <v>211</v>
      </c>
      <c r="B78" s="123" t="s">
        <v>80</v>
      </c>
      <c r="C78" s="124"/>
      <c r="D78" s="124"/>
      <c r="E78" s="124"/>
      <c r="F78" s="124"/>
      <c r="G78" s="124"/>
      <c r="H78" s="124"/>
      <c r="I78" s="125">
        <f t="shared" si="13"/>
        <v>0</v>
      </c>
      <c r="J78" s="119"/>
      <c r="K78" s="125">
        <f t="shared" si="14"/>
        <v>0</v>
      </c>
    </row>
    <row r="79" spans="1:11" x14ac:dyDescent="0.2">
      <c r="A79" s="122" t="s">
        <v>212</v>
      </c>
      <c r="B79" s="123" t="s">
        <v>81</v>
      </c>
      <c r="C79" s="124"/>
      <c r="D79" s="124"/>
      <c r="E79" s="124"/>
      <c r="F79" s="124"/>
      <c r="G79" s="124"/>
      <c r="H79" s="124"/>
      <c r="I79" s="125">
        <f t="shared" si="13"/>
        <v>0</v>
      </c>
      <c r="J79" s="119"/>
      <c r="K79" s="125">
        <f t="shared" si="14"/>
        <v>0</v>
      </c>
    </row>
    <row r="80" spans="1:11" x14ac:dyDescent="0.2">
      <c r="A80" s="122" t="s">
        <v>213</v>
      </c>
      <c r="B80" s="123" t="s">
        <v>82</v>
      </c>
      <c r="C80" s="124"/>
      <c r="D80" s="124"/>
      <c r="E80" s="124"/>
      <c r="F80" s="124"/>
      <c r="G80" s="124"/>
      <c r="H80" s="124"/>
      <c r="I80" s="125">
        <f t="shared" si="13"/>
        <v>0</v>
      </c>
      <c r="J80" s="119"/>
      <c r="K80" s="125">
        <f t="shared" si="14"/>
        <v>0</v>
      </c>
    </row>
    <row r="81" spans="1:12" x14ac:dyDescent="0.2">
      <c r="A81" s="122" t="s">
        <v>214</v>
      </c>
      <c r="B81" s="123" t="s">
        <v>83</v>
      </c>
      <c r="C81" s="124"/>
      <c r="D81" s="124"/>
      <c r="E81" s="124"/>
      <c r="F81" s="124"/>
      <c r="G81" s="124"/>
      <c r="H81" s="124"/>
      <c r="I81" s="125">
        <f t="shared" si="13"/>
        <v>0</v>
      </c>
      <c r="J81" s="119"/>
      <c r="K81" s="125">
        <f t="shared" si="14"/>
        <v>0</v>
      </c>
    </row>
    <row r="82" spans="1:12" ht="24" x14ac:dyDescent="0.2">
      <c r="A82" s="122" t="s">
        <v>215</v>
      </c>
      <c r="B82" s="123" t="s">
        <v>84</v>
      </c>
      <c r="C82" s="124"/>
      <c r="D82" s="124"/>
      <c r="E82" s="124"/>
      <c r="F82" s="124"/>
      <c r="G82" s="124"/>
      <c r="H82" s="124"/>
      <c r="I82" s="125">
        <f t="shared" si="13"/>
        <v>0</v>
      </c>
      <c r="J82" s="119"/>
      <c r="K82" s="125">
        <f t="shared" si="14"/>
        <v>0</v>
      </c>
    </row>
    <row r="83" spans="1:12" x14ac:dyDescent="0.2">
      <c r="A83" s="122" t="s">
        <v>216</v>
      </c>
      <c r="B83" s="123" t="s">
        <v>85</v>
      </c>
      <c r="C83" s="124"/>
      <c r="D83" s="124"/>
      <c r="E83" s="124"/>
      <c r="F83" s="124"/>
      <c r="G83" s="124"/>
      <c r="H83" s="124"/>
      <c r="I83" s="125">
        <f t="shared" si="13"/>
        <v>0</v>
      </c>
      <c r="J83" s="119"/>
      <c r="K83" s="125">
        <f t="shared" si="14"/>
        <v>0</v>
      </c>
    </row>
    <row r="84" spans="1:12" s="121" customFormat="1" ht="24" x14ac:dyDescent="0.2">
      <c r="A84" s="116" t="s">
        <v>413</v>
      </c>
      <c r="B84" s="117">
        <v>800</v>
      </c>
      <c r="C84" s="119">
        <v>4405169</v>
      </c>
      <c r="D84" s="119">
        <v>0</v>
      </c>
      <c r="E84" s="119">
        <v>0</v>
      </c>
      <c r="F84" s="119">
        <f t="shared" ref="F84:G84" si="17">SUM(F54+F55+F68)</f>
        <v>-488518</v>
      </c>
      <c r="G84" s="119">
        <f t="shared" si="17"/>
        <v>90607101.000168473</v>
      </c>
      <c r="H84" s="119">
        <v>0</v>
      </c>
      <c r="I84" s="125">
        <f t="shared" si="13"/>
        <v>94523752.000168473</v>
      </c>
      <c r="J84" s="119">
        <f>SUM(J54+J55+J68)</f>
        <v>0</v>
      </c>
      <c r="K84" s="125">
        <f t="shared" si="14"/>
        <v>94523752.000168473</v>
      </c>
      <c r="L84" s="120"/>
    </row>
    <row r="85" spans="1:12" s="139" customFormat="1" hidden="1" x14ac:dyDescent="0.2">
      <c r="A85" s="105" t="s">
        <v>86</v>
      </c>
      <c r="B85" s="105"/>
      <c r="C85" s="138" t="e">
        <f>C49-#REF!</f>
        <v>#REF!</v>
      </c>
      <c r="D85" s="138" t="e">
        <f>D49-#REF!</f>
        <v>#REF!</v>
      </c>
      <c r="E85" s="138" t="e">
        <f>E49-#REF!</f>
        <v>#REF!</v>
      </c>
      <c r="F85" s="138" t="e">
        <f>F49-#REF!</f>
        <v>#REF!</v>
      </c>
      <c r="G85" s="138" t="e">
        <f>G49-#REF!</f>
        <v>#REF!</v>
      </c>
      <c r="H85" s="138" t="e">
        <f>H49-#REF!</f>
        <v>#REF!</v>
      </c>
      <c r="I85" s="105"/>
      <c r="J85" s="105" t="e">
        <f>J49-#REF!</f>
        <v>#REF!</v>
      </c>
      <c r="K85" s="105" t="e">
        <f>K49-#REF!</f>
        <v>#REF!</v>
      </c>
      <c r="L85" s="105"/>
    </row>
    <row r="86" spans="1:12" s="139" customFormat="1" hidden="1" x14ac:dyDescent="0.2">
      <c r="A86" s="140" t="s">
        <v>87</v>
      </c>
      <c r="B86" s="105"/>
      <c r="C86" s="138" t="e">
        <f>C84-#REF!</f>
        <v>#REF!</v>
      </c>
      <c r="D86" s="138" t="e">
        <f>D84-#REF!</f>
        <v>#REF!</v>
      </c>
      <c r="E86" s="138" t="e">
        <f>E84-#REF!</f>
        <v>#REF!</v>
      </c>
      <c r="F86" s="138" t="e">
        <f>F84-#REF!</f>
        <v>#REF!</v>
      </c>
      <c r="G86" s="138" t="e">
        <f>G84-#REF!</f>
        <v>#REF!</v>
      </c>
      <c r="H86" s="138" t="e">
        <f>H84-#REF!</f>
        <v>#REF!</v>
      </c>
      <c r="I86" s="105"/>
      <c r="J86" s="105" t="e">
        <f>J84-#REF!</f>
        <v>#REF!</v>
      </c>
      <c r="K86" s="105" t="e">
        <f>K84-#REF!</f>
        <v>#REF!</v>
      </c>
      <c r="L86" s="105"/>
    </row>
    <row r="87" spans="1:12" s="143" customFormat="1" x14ac:dyDescent="0.2">
      <c r="A87" s="141"/>
      <c r="B87" s="141"/>
      <c r="C87" s="142"/>
      <c r="D87" s="142"/>
      <c r="E87" s="142"/>
      <c r="F87" s="142"/>
      <c r="G87" s="142"/>
      <c r="H87" s="142"/>
      <c r="I87" s="141"/>
      <c r="J87" s="141"/>
      <c r="K87" s="141"/>
      <c r="L87" s="105"/>
    </row>
    <row r="88" spans="1:12" s="30" customFormat="1" ht="12.75" x14ac:dyDescent="0.2">
      <c r="A88" s="155" t="s">
        <v>407</v>
      </c>
      <c r="B88" s="156"/>
      <c r="C88" s="156"/>
      <c r="D88" s="156"/>
      <c r="E88" s="5"/>
      <c r="F88" s="5"/>
    </row>
    <row r="89" spans="1:12" s="30" customFormat="1" ht="25.5" x14ac:dyDescent="0.35">
      <c r="A89" s="155" t="s">
        <v>408</v>
      </c>
      <c r="B89" s="154"/>
      <c r="C89" s="146" t="s">
        <v>409</v>
      </c>
      <c r="D89" s="146"/>
      <c r="E89" s="5"/>
      <c r="F89" s="5"/>
    </row>
    <row r="90" spans="1:12" s="30" customFormat="1" ht="12.75" x14ac:dyDescent="0.2">
      <c r="A90" s="153"/>
      <c r="B90" s="62"/>
      <c r="C90" s="62"/>
      <c r="D90" s="72"/>
      <c r="E90" s="5"/>
      <c r="F90" s="5"/>
    </row>
    <row r="91" spans="1:12" s="30" customFormat="1" ht="12.75" x14ac:dyDescent="0.2">
      <c r="A91" s="152"/>
      <c r="B91" s="6"/>
      <c r="C91" s="3"/>
      <c r="D91" s="10"/>
      <c r="E91" s="5"/>
      <c r="F91" s="5"/>
    </row>
    <row r="92" spans="1:12" s="30" customFormat="1" ht="12.75" x14ac:dyDescent="0.2">
      <c r="A92" s="152" t="s">
        <v>410</v>
      </c>
      <c r="B92" s="15"/>
      <c r="C92" s="146" t="s">
        <v>411</v>
      </c>
      <c r="D92" s="253"/>
      <c r="E92" s="5"/>
      <c r="F92" s="5"/>
    </row>
    <row r="93" spans="1:12" s="6" customFormat="1" ht="12.75" x14ac:dyDescent="0.2">
      <c r="A93" s="151" t="s">
        <v>165</v>
      </c>
      <c r="C93" s="3"/>
      <c r="D93" s="10"/>
      <c r="E93" s="5"/>
      <c r="F93" s="5"/>
    </row>
    <row r="94" spans="1:12" x14ac:dyDescent="0.2">
      <c r="A94" s="144"/>
      <c r="B94" s="108"/>
      <c r="C94" s="109"/>
      <c r="D94" s="103"/>
      <c r="E94" s="103"/>
      <c r="F94" s="103"/>
      <c r="G94" s="103"/>
      <c r="H94" s="103"/>
      <c r="I94" s="102"/>
      <c r="J94" s="102"/>
      <c r="K94" s="102"/>
    </row>
    <row r="95" spans="1:12" x14ac:dyDescent="0.2">
      <c r="A95" s="145"/>
    </row>
    <row r="96" spans="1:12" x14ac:dyDescent="0.2">
      <c r="A96" s="145"/>
    </row>
    <row r="97" spans="1:1" x14ac:dyDescent="0.2">
      <c r="A97" s="14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2023-02-17T05:34:02Z</dcterms:created>
  <dcterms:modified xsi:type="dcterms:W3CDTF">2024-04-25T09:53:00Z</dcterms:modified>
</cp:coreProperties>
</file>