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3\Размещение ФО 2023\4 кв 2023\На сайте\"/>
    </mc:Choice>
  </mc:AlternateContent>
  <xr:revisionPtr revIDLastSave="0" documentId="13_ncr:1_{A86C02E0-17E3-4CF2-BDFB-2D6338E9CA61}" xr6:coauthVersionLast="36" xr6:coauthVersionMax="36" xr10:uidLastSave="{00000000-0000-0000-0000-000000000000}"/>
  <bookViews>
    <workbookView xWindow="0" yWindow="0" windowWidth="28800" windowHeight="11925" activeTab="3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0" hidden="1">Ф1!$A$1:$D$157</definedName>
    <definedName name="Z_942BA421_E001_4FC3_9C0F_8E0D53E3C61F_.wvu.PrintArea" localSheetId="1" hidden="1">Ф2!$A$1:$D$79</definedName>
    <definedName name="Z_942BA421_E001_4FC3_9C0F_8E0D53E3C61F_.wvu.PrintArea" localSheetId="2" hidden="1">Ф3!$A$1:$D$101</definedName>
    <definedName name="Z_942BA421_E001_4FC3_9C0F_8E0D53E3C61F_.wvu.PrintArea" localSheetId="3" hidden="1">Ф4!$A$1:$K$100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8D0D40D_9ED2_4FAF_AC66_1CCAA7B1301F_.wvu.PrintArea" localSheetId="0" hidden="1">Ф1!$A$8:$D$157</definedName>
    <definedName name="Z_A8D0D40D_9ED2_4FAF_AC66_1CCAA7B1301F_.wvu.PrintArea" localSheetId="1" hidden="1">Ф2!$A$8:$D$79</definedName>
    <definedName name="Z_A8D0D40D_9ED2_4FAF_AC66_1CCAA7B1301F_.wvu.PrintArea" localSheetId="2" hidden="1">Ф3!$A$1:$D$101</definedName>
    <definedName name="Z_A8D0D40D_9ED2_4FAF_AC66_1CCAA7B1301F_.wvu.PrintArea" localSheetId="3" hidden="1">Ф4!$A$9:$K$100</definedName>
    <definedName name="Z_A8D0D40D_9ED2_4FAF_AC66_1CCAA7B1301F_.wvu.Rows" localSheetId="2" hidden="1">Ф3!#REF!,Ф3!$8:$9,Ф3!#REF!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Ф4!$15:$16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Ф1!$A$1:$D$157</definedName>
    <definedName name="_xlnm.Print_Area" localSheetId="1">Ф2!$A$1:$D$79</definedName>
    <definedName name="_xlnm.Print_Area" localSheetId="2">Ф3!$A$1:$D$101</definedName>
    <definedName name="_xlnm.Print_Area" localSheetId="3">Ф4!$A$1:$K$100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4" l="1"/>
  <c r="G55" i="4" s="1"/>
  <c r="F57" i="4"/>
  <c r="A70" i="2"/>
  <c r="A66" i="2" l="1"/>
  <c r="A88" i="4" l="1"/>
  <c r="A89" i="3"/>
  <c r="D105" i="1" l="1"/>
  <c r="C105" i="1"/>
  <c r="K40" i="4" l="1"/>
  <c r="K39" i="4"/>
  <c r="K38" i="4"/>
  <c r="K37" i="4"/>
  <c r="K36" i="4"/>
  <c r="K35" i="4"/>
  <c r="K26" i="4"/>
  <c r="K25" i="4"/>
  <c r="K24" i="4"/>
  <c r="I55" i="4"/>
  <c r="K55" i="4" s="1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J70" i="4"/>
  <c r="J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J57" i="4"/>
  <c r="I56" i="4"/>
  <c r="K56" i="4" s="1"/>
  <c r="J55" i="4"/>
  <c r="J54" i="4"/>
  <c r="J84" i="4" s="1"/>
  <c r="I48" i="4"/>
  <c r="K48" i="4" s="1"/>
  <c r="I47" i="4"/>
  <c r="K47" i="4" s="1"/>
  <c r="I46" i="4"/>
  <c r="K46" i="4" s="1"/>
  <c r="I45" i="4"/>
  <c r="K45" i="4" s="1"/>
  <c r="I44" i="4"/>
  <c r="K44" i="4" s="1"/>
  <c r="I43" i="4"/>
  <c r="K43" i="4" s="1"/>
  <c r="I42" i="4"/>
  <c r="K42" i="4" s="1"/>
  <c r="I41" i="4"/>
  <c r="K41" i="4" s="1"/>
  <c r="D49" i="4"/>
  <c r="D84" i="4" s="1"/>
  <c r="I33" i="4"/>
  <c r="K33" i="4" s="1"/>
  <c r="I32" i="4"/>
  <c r="K32" i="4" s="1"/>
  <c r="I31" i="4"/>
  <c r="K31" i="4" s="1"/>
  <c r="I30" i="4"/>
  <c r="K30" i="4" s="1"/>
  <c r="I29" i="4"/>
  <c r="K29" i="4" s="1"/>
  <c r="I28" i="4"/>
  <c r="K28" i="4" s="1"/>
  <c r="I27" i="4"/>
  <c r="K27" i="4" s="1"/>
  <c r="I22" i="4"/>
  <c r="K22" i="4" s="1"/>
  <c r="I21" i="4"/>
  <c r="K21" i="4" s="1"/>
  <c r="I20" i="4"/>
  <c r="K20" i="4" s="1"/>
  <c r="I18" i="4"/>
  <c r="K18" i="4" s="1"/>
  <c r="I17" i="4"/>
  <c r="K17" i="4" s="1"/>
  <c r="H49" i="4"/>
  <c r="H84" i="4" s="1"/>
  <c r="G49" i="4"/>
  <c r="G84" i="4" s="1"/>
  <c r="F49" i="4"/>
  <c r="F84" i="4" s="1"/>
  <c r="E49" i="4"/>
  <c r="E84" i="4" s="1"/>
  <c r="I19" i="4"/>
  <c r="K19" i="4" s="1"/>
  <c r="D74" i="3"/>
  <c r="D81" i="3" s="1"/>
  <c r="C74" i="3"/>
  <c r="C81" i="3" s="1"/>
  <c r="D68" i="3"/>
  <c r="C68" i="3"/>
  <c r="D51" i="3"/>
  <c r="C51" i="3"/>
  <c r="D37" i="3"/>
  <c r="C37" i="3"/>
  <c r="D26" i="3"/>
  <c r="C26" i="3"/>
  <c r="D18" i="3"/>
  <c r="C18" i="3"/>
  <c r="D52" i="2"/>
  <c r="C52" i="2"/>
  <c r="D46" i="2"/>
  <c r="C46" i="2"/>
  <c r="D19" i="2"/>
  <c r="D22" i="2" s="1"/>
  <c r="D28" i="2" s="1"/>
  <c r="D30" i="2" s="1"/>
  <c r="D32" i="2" s="1"/>
  <c r="C19" i="2"/>
  <c r="C22" i="2" s="1"/>
  <c r="C28" i="2" s="1"/>
  <c r="C30" i="2" s="1"/>
  <c r="C32" i="2" s="1"/>
  <c r="D141" i="1"/>
  <c r="D143" i="1" s="1"/>
  <c r="C141" i="1"/>
  <c r="C143" i="1" s="1"/>
  <c r="D130" i="1"/>
  <c r="C130" i="1"/>
  <c r="D121" i="1"/>
  <c r="C121" i="1"/>
  <c r="D118" i="1"/>
  <c r="C118" i="1"/>
  <c r="D111" i="1"/>
  <c r="C111" i="1"/>
  <c r="D95" i="1"/>
  <c r="C95" i="1"/>
  <c r="D92" i="1"/>
  <c r="C92" i="1"/>
  <c r="D85" i="1"/>
  <c r="C85" i="1"/>
  <c r="C108" i="1" s="1"/>
  <c r="D77" i="1"/>
  <c r="C77" i="1"/>
  <c r="D61" i="1"/>
  <c r="C61" i="1"/>
  <c r="D50" i="1"/>
  <c r="C50" i="1"/>
  <c r="C44" i="1"/>
  <c r="D44" i="1"/>
  <c r="D36" i="1"/>
  <c r="C36" i="1"/>
  <c r="D26" i="1"/>
  <c r="C26" i="1"/>
  <c r="C35" i="2" l="1"/>
  <c r="C53" i="2" s="1"/>
  <c r="C55" i="2" s="1"/>
  <c r="C66" i="3"/>
  <c r="D66" i="3"/>
  <c r="D108" i="1"/>
  <c r="C47" i="1"/>
  <c r="C49" i="4"/>
  <c r="C35" i="3"/>
  <c r="D35" i="3"/>
  <c r="D35" i="2"/>
  <c r="D53" i="2" s="1"/>
  <c r="D55" i="2" s="1"/>
  <c r="C33" i="2"/>
  <c r="C60" i="2" s="1"/>
  <c r="D33" i="2"/>
  <c r="D60" i="2" s="1"/>
  <c r="D47" i="1"/>
  <c r="D133" i="1"/>
  <c r="C133" i="1"/>
  <c r="C144" i="1" s="1"/>
  <c r="C81" i="1"/>
  <c r="D81" i="1"/>
  <c r="I68" i="4"/>
  <c r="K68" i="4" s="1"/>
  <c r="I57" i="4"/>
  <c r="K57" i="4" s="1"/>
  <c r="I70" i="4"/>
  <c r="K70" i="4" s="1"/>
  <c r="D84" i="3" l="1"/>
  <c r="C84" i="3"/>
  <c r="D144" i="1"/>
  <c r="C82" i="1"/>
  <c r="D82" i="1"/>
  <c r="I49" i="4"/>
  <c r="K49" i="4" s="1"/>
  <c r="A100" i="4"/>
  <c r="A99" i="4"/>
  <c r="A95" i="4"/>
  <c r="A92" i="4"/>
  <c r="D85" i="4"/>
  <c r="C13" i="4"/>
  <c r="C10" i="4"/>
  <c r="A96" i="3"/>
  <c r="A93" i="3"/>
  <c r="A79" i="2"/>
  <c r="A78" i="2"/>
  <c r="A74" i="2"/>
  <c r="C13" i="2"/>
  <c r="C12" i="2"/>
  <c r="C84" i="4" l="1"/>
  <c r="I84" i="4" s="1"/>
  <c r="K84" i="4" s="1"/>
  <c r="I54" i="4"/>
  <c r="K54" i="4" s="1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  <r>
          <rPr>
            <b/>
            <sz val="9"/>
            <color indexed="81"/>
            <rFont val="Tahoma"/>
            <family val="2"/>
            <charset val="204"/>
          </rPr>
          <t>Диброва Ирина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<sst xmlns="http://schemas.openxmlformats.org/spreadsheetml/2006/main" count="508" uniqueCount="413">
  <si>
    <t>данные ячейки подлежат обязательному заполнению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</si>
  <si>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</si>
  <si>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</si>
  <si>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</si>
  <si>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</si>
  <si>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</si>
  <si>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</si>
  <si>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</si>
  <si>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</si>
  <si>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</si>
  <si>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</si>
  <si>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</si>
  <si>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</si>
  <si>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</si>
  <si>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Инвестиции, учитываемые методом долевого участия</t>
  </si>
  <si>
    <t>V. Капитал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</si>
  <si>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</si>
  <si>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</si>
  <si>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</si>
  <si>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</si>
  <si>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</si>
  <si>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</si>
  <si>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</si>
  <si>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</si>
  <si>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</si>
  <si>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</si>
  <si>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</si>
  <si>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</si>
  <si>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</si>
  <si>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</si>
  <si>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</si>
  <si>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</si>
  <si>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</si>
  <si>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</si>
  <si>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</si>
  <si>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</si>
  <si>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</si>
  <si>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</si>
  <si>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>________________________________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</si>
  <si>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</si>
  <si>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</si>
  <si>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</si>
  <si>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</si>
  <si>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</si>
  <si>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</si>
  <si>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</si>
  <si>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</si>
  <si>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</si>
  <si>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</si>
  <si>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</si>
  <si>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</si>
  <si>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</si>
  <si>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</si>
  <si>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</si>
  <si>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</si>
  <si>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</si>
  <si>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</si>
  <si>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</si>
  <si>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</si>
  <si>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</si>
  <si>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</si>
  <si>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</si>
  <si>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</si>
  <si>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</si>
  <si>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</si>
  <si>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</si>
  <si>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</si>
  <si>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</si>
  <si>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</si>
  <si>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</si>
  <si>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</si>
  <si>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</si>
  <si>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</si>
  <si>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</si>
  <si>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</si>
  <si>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</si>
  <si>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</si>
  <si>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</si>
  <si>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</si>
  <si>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</si>
  <si>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</si>
  <si>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</si>
  <si>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</si>
  <si>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</si>
  <si>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</si>
  <si>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</si>
  <si>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</si>
  <si>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</si>
  <si>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</si>
  <si>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</si>
  <si>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</si>
  <si>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Қазақстан Республикасы Қаржы министрінің</t>
  </si>
  <si>
    <t>2022 жылғы 2 наурыздағы № 241 бұйрығына</t>
  </si>
  <si>
    <t>1 қосымша</t>
  </si>
  <si>
    <t>2017 жылғы 28 маусымдағы № 404 бұйрығына</t>
  </si>
  <si>
    <t>2 қосымша</t>
  </si>
  <si>
    <t>1 нысан</t>
  </si>
  <si>
    <t xml:space="preserve">Ұйымның атауы </t>
  </si>
  <si>
    <t xml:space="preserve">"Үлбі металлургиялық зауыты" АҚ </t>
  </si>
  <si>
    <t>Қайта ұйымдастыру туралы мәліметтер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</si>
  <si>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</si>
  <si>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</si>
  <si>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</si>
  <si>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</si>
  <si>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</si>
  <si>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</si>
  <si>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</si>
  <si>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</si>
  <si>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</si>
  <si>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</si>
  <si>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</si>
  <si>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</si>
  <si>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</si>
  <si>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қарасты</t>
  </si>
  <si>
    <t>Активтер</t>
  </si>
  <si>
    <t>Жол коды</t>
  </si>
  <si>
    <t>Есепті кезеңнің басында</t>
  </si>
  <si>
    <t>I.  Қысқа мерзімді активтер:</t>
  </si>
  <si>
    <t xml:space="preserve">     Депозиттер (3 айдан 12 айға дейін, ТҚ емес)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</si>
  <si>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</si>
  <si>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</si>
  <si>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  Пайдаланылуы шектеулі басқа да ақша қаражаты</t>
  </si>
  <si>
    <t xml:space="preserve">     Қаржылық жалдау бойынша берілген қарыздар және дебиторлық берешек - ағымдағы бөлік</t>
  </si>
  <si>
    <t xml:space="preserve">     Қызметкерлердің берешегі (оның ішінде несиелер)</t>
  </si>
  <si>
    <t xml:space="preserve">     Өзге қаржы активтері   </t>
  </si>
  <si>
    <t>Қысқа мерзімді туынды қаржы құралдары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</si>
  <si>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</si>
  <si>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</si>
  <si>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</si>
  <si>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Жалдау бойынша қысқа мерзімді дебиторлық берешек</t>
  </si>
  <si>
    <t>Ағымдағы табыс салығы</t>
  </si>
  <si>
    <t>Қорлар</t>
  </si>
  <si>
    <t>Биологиялық активтер</t>
  </si>
  <si>
    <t>Салықтар</t>
  </si>
  <si>
    <t>II.Ұзақ мерзімді активтер</t>
  </si>
  <si>
    <t xml:space="preserve">    Пайдалануға шектелген ақша қаражаты (ТҚ депозиттер )</t>
  </si>
  <si>
    <t xml:space="preserve">    Депозиттер (бір жылдан астам, ТҚ емес)</t>
  </si>
  <si>
    <t xml:space="preserve">    Қызметкерлердің берешегі (оның ішінде несиелер)</t>
  </si>
  <si>
    <t xml:space="preserve">    Өзге қаржы құралдары </t>
  </si>
  <si>
    <t>Ұзақ мерзімді туынды қаржы құралдары</t>
  </si>
  <si>
    <t xml:space="preserve">Есепті кезеңнің аяғында </t>
  </si>
  <si>
    <t>Ақша қаражаты және оның баламалары</t>
  </si>
  <si>
    <t>Қысқа мерзімді амортизациялық құнмен бағаланған қаржы активтері</t>
  </si>
  <si>
    <t>Қысқа мерзімді өзге жиынтық табыс арқылы әділ құнмен бағаланған қаржы активтері</t>
  </si>
  <si>
    <t>Қысқа мерзімді пайда немесе залал арқылы әділ құнмен бағаланған қаржы активтері</t>
  </si>
  <si>
    <t>Өзге де қысқа мерзімді қаржы активтері</t>
  </si>
  <si>
    <t>Сатып алушылармен жасалған шарттар бойынша қысқа мерзімді активтер</t>
  </si>
  <si>
    <t>Өзге де қысқа мерзімді активтер</t>
  </si>
  <si>
    <t>Қысқа мерзімді активтердің жиыны
(010-022 аралығындағы жолдардың сомасы)</t>
  </si>
  <si>
    <t>Сатуға арналған активтер (немесе істен шыққан топтар)</t>
  </si>
  <si>
    <t>Ұзақ мерзімді амортизациялық құнмен бағаланған қаржы активтері</t>
  </si>
  <si>
    <t>Ұзақ мерзімді өзге жиынтық табыс арқылы әділ құнмен бағаланған қаржы активтері</t>
  </si>
  <si>
    <t>Ұзақ мерзімді пайда немесе залал арқылы әділ құнмен бағаланған қаржы активтері</t>
  </si>
  <si>
    <t>Бастапқы құны бойынша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</si>
  <si>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</si>
  <si>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</si>
  <si>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</si>
  <si>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>Ұзақ мерзімді сауда және өзге де дебиторлық берешек</t>
  </si>
  <si>
    <t>Жалдау бойынша ұзақ мерзімді дебиторлық берешек</t>
  </si>
  <si>
    <t>Сатып алушылармен жасалған шарттар бойынша ұзақ мерзімді активтер</t>
  </si>
  <si>
    <t>Инвестициялық мүлік</t>
  </si>
  <si>
    <t>Негізгі құралдар</t>
  </si>
  <si>
    <t>Пайдалану құқығы нысанындағы актив</t>
  </si>
  <si>
    <t>Барлау және бағалау активтері</t>
  </si>
  <si>
    <t>Материалдық емес активтер</t>
  </si>
  <si>
    <t>Кейінге қалдырылған салықтық активтер</t>
  </si>
  <si>
    <t>Өзге де ұзақ мерзімді активтер</t>
  </si>
  <si>
    <t>Аяқталмаған құрылыстар</t>
  </si>
  <si>
    <t>салықтар</t>
  </si>
  <si>
    <t>Ұзақ мерзімді активтердің жиыны
(110-127 аралығындағы жолдардың сомасы)</t>
  </si>
  <si>
    <t>Мiндеттеме және капитал</t>
  </si>
  <si>
    <t xml:space="preserve">III. Қысқа мерзімді міндеттемелер </t>
  </si>
  <si>
    <t>Амортизациялық құнмен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</si>
  <si>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</si>
  <si>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</si>
  <si>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 xml:space="preserve">   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</si>
  <si>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</si>
  <si>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</si>
  <si>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>Пайда немесе залал арқылы әділ құнмен бағаланатын қысқа мерзімді қаржылық міндеттемелер</t>
  </si>
  <si>
    <t>Өзге де қысқа мерзімді қаржылық міндеттемелер</t>
  </si>
  <si>
    <t>Тарихи шығындар</t>
  </si>
  <si>
    <t>Өзге де қаржылық міндеттемелер</t>
  </si>
  <si>
    <t>Қысқа мерзімді сауда және өзге де кредиторлық берешек</t>
  </si>
  <si>
    <t>Сауда кредиторлық берешек</t>
  </si>
  <si>
    <t>Өзге кредиторлық берешек</t>
  </si>
  <si>
    <t>Қысқа мерзімді бағалау міндеттемелері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</si>
  <si>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</si>
  <si>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</si>
  <si>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</si>
  <si>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алушылармен жасалған шарттар бойынша қысқа мерзімді міндеттемелер</t>
  </si>
  <si>
    <t>Мемлекеттік субсидиялар</t>
  </si>
  <si>
    <t>Төленетін дивидендтер</t>
  </si>
  <si>
    <t>Өзге де қысқа мерзімді міндеттемелер</t>
  </si>
  <si>
    <t xml:space="preserve">     Өзге де қысқа мерзімді міндеттемелер</t>
  </si>
  <si>
    <t xml:space="preserve">     салықтар</t>
  </si>
  <si>
    <t>Қысқа мерзімді міндеттемелердің жиыны (210-222 аралығындағы жолдардың сомасы)</t>
  </si>
  <si>
    <t>Сатуға арналған істен шыққан топтардың міндеттемелері</t>
  </si>
  <si>
    <t>IV. Ұзақ мерзімді міндеттемелер</t>
  </si>
  <si>
    <t>Амортизациялық құнмен бағаланатын ұзақ мерзімді қаржылық міндеттемелер</t>
  </si>
  <si>
    <t>Пайда немесе залал арқылы әділ құнмен бағаланатын ұзақ мерзімді қаржылық міндеттемелер</t>
  </si>
  <si>
    <t>Өзге де қаржылық міндеттемелер (бұрын 321-бет)</t>
  </si>
  <si>
    <t>Өзге де ұзақ мерзімді қаржылық міндеттемелер</t>
  </si>
  <si>
    <t>Ұзақ мерзімді сауда және өзге де кредиторлық берешек</t>
  </si>
  <si>
    <t>Саудалық кредиторлық берешек</t>
  </si>
  <si>
    <t>Ұзақ мерзімді бағалау міндеттемелері</t>
  </si>
  <si>
    <t>Кейінге қалдырылған салықтық міндеттемелер</t>
  </si>
  <si>
    <t>Қызметкерлерге берілетін сыйақылар</t>
  </si>
  <si>
    <t>Жалдау бойынша ұзақ мерзімді берешек</t>
  </si>
  <si>
    <t>Сатып алушылармен жасалған шарттар бойынша ұзақ мерзімді міндеттемелер</t>
  </si>
  <si>
    <t>Өзге де ұзақ мерзімді міндеттемелер</t>
  </si>
  <si>
    <t xml:space="preserve">     Өзге де ұзақ мерзімді міндеттемелер</t>
  </si>
  <si>
    <t>Ұзақ мерзімді міндеттемелердің жиыны (310-316 аралығындағы жолдың сомасы)</t>
  </si>
  <si>
    <t>Жарғылық (акционерлік) капитал</t>
  </si>
  <si>
    <t>Эмиссиялық кіріс</t>
  </si>
  <si>
    <t>Сатып алынған меншікті үлестік құралдар</t>
  </si>
  <si>
    <t>Өзге жиынтық табыстың құрауыштары</t>
  </si>
  <si>
    <t>Бөлінбеген пайда (жабылмаған залал)</t>
  </si>
  <si>
    <t>Өзге капитал</t>
  </si>
  <si>
    <t>Бақыламайтын меншік иелерінің үлесі</t>
  </si>
  <si>
    <t>Баланс (300 жол + 301 жол + 400 жол + 500 жол)</t>
  </si>
  <si>
    <t>Капиталдың барлығы (420 жол +/- 421 жол)</t>
  </si>
  <si>
    <t>Баланс (100 жол + 101 жол + 200 жол)</t>
  </si>
  <si>
    <t>(қолы)</t>
  </si>
  <si>
    <t>Мөр орны</t>
  </si>
  <si>
    <t>3 қосымша</t>
  </si>
  <si>
    <t>5 қосымша</t>
  </si>
  <si>
    <t xml:space="preserve">                          Қазақстан Республикасы Қаржы министрінің</t>
  </si>
  <si>
    <t xml:space="preserve">                           Қазақстан Республикасы Қаржы министрінің</t>
  </si>
  <si>
    <t xml:space="preserve">          2017 жылғы 28 маусымдағы № 404 бұйрығына</t>
  </si>
  <si>
    <t xml:space="preserve">            4 қосымша</t>
  </si>
  <si>
    <t>6 қосымша</t>
  </si>
  <si>
    <t>2 нысан</t>
  </si>
  <si>
    <t>Пайдалар мен залалдар туралы шоғырландырылған есеп</t>
  </si>
  <si>
    <t>Ұйымның атауы</t>
  </si>
  <si>
    <t xml:space="preserve">аяқталатын кезең үшін  </t>
  </si>
  <si>
    <t>мың теңге</t>
  </si>
  <si>
    <t>Көрсеткіштердің атауы</t>
  </si>
  <si>
    <t>Есепті кезеңге</t>
  </si>
  <si>
    <t>Алдағы кезеңге</t>
  </si>
  <si>
    <t>Тауарларды, жұмыстарды, көрсетілетін қызметтерді өткізуден түсетін түсім</t>
  </si>
  <si>
    <t>Өткізілген тауарлардың және көрсетілген қызметтердің өзіндік құны</t>
  </si>
  <si>
    <t>Жалпы пайда (010-жол – 011-жол)</t>
  </si>
  <si>
    <t>Сату бойынша шығыстар</t>
  </si>
  <si>
    <t>Әкімшілік шығыстар</t>
  </si>
  <si>
    <t>Операциялық пайда жиыны (залал) (+/- 012-014 аралығындағы жолдар)</t>
  </si>
  <si>
    <t>Қаржылық кірістері</t>
  </si>
  <si>
    <t>Қаржылық шығыстары</t>
  </si>
  <si>
    <t>Үлестік қатысу әдісі бойынша есепке алынатын қауымдасқан ұйымдар мен бірлескен қызметтің пайдасындағы (залалындағы) ұйымның үлесі</t>
  </si>
  <si>
    <t>Өзге кірістер</t>
  </si>
  <si>
    <t>Өзге шығыстар</t>
  </si>
  <si>
    <t>Салық салғанға дейінгі пайда (залал) (+/- 020-025 аралығындағы жолдар)</t>
  </si>
  <si>
    <t>Табыс салығы бойынша шығыстар</t>
  </si>
  <si>
    <t>Салық салғаннан кейін жалғасатын қызметтен түсетін пайда (залал) (100-жол + 101-жол)</t>
  </si>
  <si>
    <t>Салық салғаннан кейін тоқтатылған қызметтен түсетін пайда (залал)</t>
  </si>
  <si>
    <t>Мыналарға қатысты бір жылғы пайда (200-жол + 201-жол):</t>
  </si>
  <si>
    <t>негізгі ұйымның меншік иелері</t>
  </si>
  <si>
    <t>Негізгі ұйымның меншік иелеріне тиесілі капиталдың жиыны (410- 414 аралығындағы жолдардың сомасы)</t>
  </si>
  <si>
    <t>бақыламайтын меншік иелерінің үлесі</t>
  </si>
  <si>
    <t>Өзге де жиынтық табыс, барлығы (420 және 440 сома):</t>
  </si>
  <si>
    <t>оның ішінде:</t>
  </si>
  <si>
    <t>өзге де жиынтық табыс арқылы әділ құнмен бағаланған борыш қаржылық құралдарды қайта бағалау</t>
  </si>
  <si>
    <t>үлестік қатысу әдісі бойынша есепке алынатын қауымдасқан ұйымдар мен бірлескен қызметтің өзге де жиынтық табысындағы (залалындағы) үлесі</t>
  </si>
  <si>
    <t>мерзімі кейінге қалдырылған табыс салығы мөлшерлемесін өзгеру әсері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</si>
  <si>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</si>
  <si>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</si>
  <si>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</si>
  <si>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жиынтық табыстың өзге де құрауыштары</t>
  </si>
  <si>
    <t>пайда (залал) құрамында қайта жіктеу кезіндегі түзету</t>
  </si>
  <si>
    <t>өзге де жиынтық табыс құрауыштарының салықтық әсері</t>
  </si>
  <si>
    <t>Кейінгі кезеңдерде (табысқа салынатын салықты шегергендегі) кірістерге немесе шығыстарға қайта жіктелген өзге де жиынтық табыстың жиынтығы (410-418 аралығындағы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</si>
  <si>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</si>
  <si>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(залал)</t>
  </si>
  <si>
    <t>өзге де жиынтық табыс арқылы әділ құнмен бағаланған үлестік қаржылық құралдарды қайта бағалау</t>
  </si>
  <si>
    <t>Кейінгі кезеңдерде (табысқа салынатын салықты шегергенде) кірістерге немесе шығыстарға қайта жіктеуге жатпайтын өзге де жиынтық табыстың жиынтығы (431-435 аралығындағы жолдардың сомасы)</t>
  </si>
  <si>
    <t xml:space="preserve">Жалпы жиынтық табыс (300 жол + 400 жол)
</t>
  </si>
  <si>
    <t>Мыналарға тиесілі жалпы жиынтық табыс:</t>
  </si>
  <si>
    <t>бақылайтын меншік иелерінің үлесі</t>
  </si>
  <si>
    <t>Акцияға арналған пайда:</t>
  </si>
  <si>
    <t>Акцияға арналған базалық пайда:</t>
  </si>
  <si>
    <t>жалғасатын қызметтен</t>
  </si>
  <si>
    <t>тоқтатылған қызметтен</t>
  </si>
  <si>
    <t>Акцияға арналған ажыратылған пайда:</t>
  </si>
  <si>
    <t>Нысан</t>
  </si>
  <si>
    <t>Ақша қаражатының қозғалысы туралы шоғырландырылған есеп</t>
  </si>
  <si>
    <t>(тікелей әдіс)</t>
  </si>
  <si>
    <t xml:space="preserve">                              Көрсеткіштердің атауы</t>
  </si>
  <si>
    <t>жол коды</t>
  </si>
  <si>
    <t>Есепті кезең үшін</t>
  </si>
  <si>
    <t>Алдағы кезең үшін</t>
  </si>
  <si>
    <t>I. Операциялық қызметтен түсетін ақша қаражатының қозғалысы</t>
  </si>
  <si>
    <t>1. Ақша қаражатының түсуі, барлығы (011-016 аралығындағы жолдардың сомасы)</t>
  </si>
  <si>
    <t xml:space="preserve">     оның ішінде:</t>
  </si>
  <si>
    <t xml:space="preserve">          тауарлар мен қызметтерді сату</t>
  </si>
  <si>
    <t xml:space="preserve">          өзге де түсім</t>
  </si>
  <si>
    <t xml:space="preserve">          сатып алушылардан, тапсырыс берушілерден алынған аванстар</t>
  </si>
  <si>
    <t xml:space="preserve">          сақтандыру шарттары бойынша түсімдер</t>
  </si>
  <si>
    <t xml:space="preserve">          алынған сыйақылар</t>
  </si>
  <si>
    <t xml:space="preserve">          өзге де түсімдер</t>
  </si>
  <si>
    <t>2. Ақша қаражатының шығуы, барлығы (021-027 аралығындағы жолдардың сомасы)</t>
  </si>
  <si>
    <t xml:space="preserve">          тауарлар мен қызметтер үшін өнім берушілерге төлемдер</t>
  </si>
  <si>
    <t xml:space="preserve">          тауарлар мен қызметтердің өнім берушілеріне берілген аванстар</t>
  </si>
  <si>
    <t xml:space="preserve">          еңбекақы төлеу бойынша төлемдер</t>
  </si>
  <si>
    <t xml:space="preserve">          сыйақы төлемдері 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</si>
  <si>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</si>
  <si>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</t>
  </si>
  <si>
    <t xml:space="preserve">          өзге де төлемдер</t>
  </si>
  <si>
    <t>3. Операциялық қызметтен түскен ақша қаражатының таза сомасы (010-жол – 020-жол)</t>
  </si>
  <si>
    <t>II. Инвестициялық қызметтен түскен ақша қаражатының қозғалысы</t>
  </si>
  <si>
    <t>1. Ақша қаражатының түсуі, барлығы (041-052 аралығындағы жолдардың сомасы)</t>
  </si>
  <si>
    <t xml:space="preserve">          негізгі құралдарды сату</t>
  </si>
  <si>
    <t xml:space="preserve">          материалдық емес активтерді сату</t>
  </si>
  <si>
    <t xml:space="preserve">          өзге де ұзақ мерзімді активтерді сату</t>
  </si>
  <si>
    <t xml:space="preserve">          басқа ұйымдардың (еншілестерден басқа) үлестік құралдарын және бірлескен кәсіпкерліктегі қатысу үлестерін сату</t>
  </si>
  <si>
    <t xml:space="preserve">          басқа ұйымдардың борыштық құралдарын сату</t>
  </si>
  <si>
    <t xml:space="preserve">          еншілес ұйымдарға бақылауды жоғалту кезінде өтеу</t>
  </si>
  <si>
    <t xml:space="preserve">          ақша салымдарын алып қою</t>
  </si>
  <si>
    <t xml:space="preserve">          өзге де қаржы активтерін сату</t>
  </si>
  <si>
    <t xml:space="preserve">          фьючерстік және форвардтық келісімшарттар, опциондар мен своптар</t>
  </si>
  <si>
    <t xml:space="preserve">          алынған дивидендтер</t>
  </si>
  <si>
    <t xml:space="preserve">          өзге түсімдер</t>
  </si>
  <si>
    <t>2. ВАқша қаражатының шығуы, барлығы (061-073 аралығындағы жолдардың сомасы)</t>
  </si>
  <si>
    <t xml:space="preserve">          негізгі құралдарды сатып алу</t>
  </si>
  <si>
    <t xml:space="preserve">          материалдық емес активтерді сатып алу</t>
  </si>
  <si>
    <t xml:space="preserve">          басқа ұзақ мерзімді активтерді сатып алу</t>
  </si>
  <si>
    <t xml:space="preserve">          басқа ұйымдардың (еншілестерден басқа) үлестік құралдарын және бірлескен кәсіпкерліктегі қатысу үлестерін сатып алу</t>
  </si>
  <si>
    <t xml:space="preserve">          басқа ұйымдардың үлестік құралдарын сатып алу</t>
  </si>
  <si>
    <t xml:space="preserve">          еншілес ұйымдарға бақылауды сатып алу</t>
  </si>
  <si>
    <t xml:space="preserve">          ақша салымдарын орналастыру</t>
  </si>
  <si>
    <t xml:space="preserve">          сыйақы төлемдері</t>
  </si>
  <si>
    <t xml:space="preserve">          өзге қаржы активтерін сатып алу</t>
  </si>
  <si>
    <t xml:space="preserve">          қарыз беру</t>
  </si>
  <si>
    <t xml:space="preserve">          қауымдасқан және еншілес ұйымдарға инвестициялар</t>
  </si>
  <si>
    <t xml:space="preserve">          өзге төлемдер</t>
  </si>
  <si>
    <t>3. Инвестициялық қызметтен түскен ақша қаражатының таза сомасы (040-жол – 060-жол)</t>
  </si>
  <si>
    <t>III. Қаржы қызметінен түскен ақша қаражатының қозғалысы</t>
  </si>
  <si>
    <t>1. Ақша қаражатының түсуі, барлығы (091-094 аралығындағы жолдардың сомасы)</t>
  </si>
  <si>
    <t xml:space="preserve">          акциялардың және басқа қаржы құралдарының эмиссиясы</t>
  </si>
  <si>
    <t xml:space="preserve">          қарыздар алу</t>
  </si>
  <si>
    <t xml:space="preserve">          алынған сыйақылар </t>
  </si>
  <si>
    <t>2. Ақша қаражатының шығуы, барлығы (101-105 аралығындағы жолдардың сомасы)</t>
  </si>
  <si>
    <t xml:space="preserve">          қарыздарды өтеу</t>
  </si>
  <si>
    <t xml:space="preserve">          сыйақы төлеу</t>
  </si>
  <si>
    <t xml:space="preserve">          дивидендтерді төлеу</t>
  </si>
  <si>
    <t xml:space="preserve">          ұйымдардың акциялары бойынша меншік иелеріне төлемдер</t>
  </si>
  <si>
    <t xml:space="preserve">          өзге шығулар</t>
  </si>
  <si>
    <t>3. Қаржы қызметінен түскен ақша қаражатының таза сомасы (090-жол – 100-жол)</t>
  </si>
  <si>
    <t>4. Валюта айырбастау бағамының теңгеге әсері</t>
  </si>
  <si>
    <t>5. Ақша қаражаты мен олардың баламаларының баланстық құнындағы өзгерістер әсері</t>
  </si>
  <si>
    <t>6. Ақша қаражатының артуы +/- азаюы (030 жол +/- 080 жол +/- 110 жол +/- 120 жол +/- 130 жол)</t>
  </si>
  <si>
    <t>7. Есепті кезеңнің басындағы ақша қаражаты мен олардың баламалары</t>
  </si>
  <si>
    <t>8. Есепті кезеңнің аяғындағы ақша қаражаты мен олардың баламалары</t>
  </si>
  <si>
    <t>4 нысан</t>
  </si>
  <si>
    <t>Ұймның атауы</t>
  </si>
  <si>
    <t>Капиталдағы өзгерістер туралы шоғырландырылған есеп</t>
  </si>
  <si>
    <t>аяқталатын кезең үшін</t>
  </si>
  <si>
    <t>Құрауыштардың атауы</t>
  </si>
  <si>
    <t>Меншік иелеріне тиесілі капитал</t>
  </si>
  <si>
    <t>Сатып алынған меншік үлестік құралдар</t>
  </si>
  <si>
    <t>Өзге жиынтық кіріс құрауыштары</t>
  </si>
  <si>
    <t>Бөлінбеген пайда</t>
  </si>
  <si>
    <t>Жиыны</t>
  </si>
  <si>
    <t>Бақыланбайтын меншік иелерінің үлесі</t>
  </si>
  <si>
    <t>Капитал жиыны</t>
  </si>
  <si>
    <t>Алдыңғы жылдың 1 қаңтарына сальдо</t>
  </si>
  <si>
    <t>Есептік саясаттағы өзгеріс</t>
  </si>
  <si>
    <t>Қайта есептелген сальдо (010 жол +/- 011 жол)</t>
  </si>
  <si>
    <t>Жалпы жиынтық кіріс, барлығы (210 жол + 220 жол):</t>
  </si>
  <si>
    <t>Бір жылдағы пайда (залал)</t>
  </si>
  <si>
    <t>Өзге жиынтық кіріс, барлығы (221-229 аралығындағы жолдардың сомасы):</t>
  </si>
  <si>
    <t>өзге жиынтық кіріс арқылы әділ құны бойынша бағаланған борыштық қаржы құралдарын қайта бағалау (салық тиімділігін алып тастағанда)</t>
  </si>
  <si>
    <t>өзге жиынтық кіріс арқылы әділ құны бойынша бағаланған үлестік қаржы құралдарын қайта бағалау (салық тиімділігін алып тастағанда)</t>
  </si>
  <si>
    <t>негізгі құралдар мен материалдық емес активтерді қайта бағалау (салық тиімділігін алып тастағанда)</t>
  </si>
  <si>
    <t>үлестік қатысу әдісі бойынша ескерілетін қауымдасқан ұйымдар мен бірлескен қызметтің өзге де жиынтық кірістегі (шығындағы) үлесі</t>
  </si>
  <si>
    <t>кейінге қалдырылған салыққа табыс салығының мөлшерлемесіндегі өзгерістің әсері</t>
  </si>
  <si>
    <t>ақша ағындарын (салық тиімділігін шегергенде) хеджирлеу</t>
  </si>
  <si>
    <t>шетел операцияларына таза инвестицияларды хеджирлеу</t>
  </si>
  <si>
    <t xml:space="preserve">шетелдік ұйымдарға инвестициялар бойынша бағамдық айырма
организации
</t>
  </si>
  <si>
    <t>Меншік иелерімен операциялар, барлығы (310-318 аралығындағы жолдардың сомасы):</t>
  </si>
  <si>
    <t>Қызметкерлерге акциялармен сыйақы:</t>
  </si>
  <si>
    <t>қызметкерлердің көрсететін қызметтерінің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</si>
  <si>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</si>
  <si>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</si>
  <si>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</si>
  <si>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Өз үлестік құралдарын (акцияларын) шығару</t>
  </si>
  <si>
    <t>Бизнесті біріктіруге байланысты үлестік құралдарды шығару</t>
  </si>
  <si>
    <t>Айырбасталатын құралдардың үлестік құрауышы (салық тиімділігін шегергенде)</t>
  </si>
  <si>
    <t>Дивидендтерді төлеу</t>
  </si>
  <si>
    <t>Меншік иелерінің пайдасына өзге де бөлулер</t>
  </si>
  <si>
    <t>Меншік иелерімен өзге де операциялар</t>
  </si>
  <si>
    <t>Бақылауды жоғалтуға әкеп соқтырмайтын еншілес ұйымдардағы қатысу үлесіне өзгерістер</t>
  </si>
  <si>
    <t>Өзге де операциялар</t>
  </si>
  <si>
    <t>Есепті жылдың 1 қаңтарына сальдо (100 жол + 200 жол + 300 жол+319 жол)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</si>
  <si>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</si>
  <si>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</si>
  <si>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</si>
  <si>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</si>
  <si>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</si>
  <si>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Бір жылғы пайда (залал)</t>
  </si>
  <si>
    <t>Өзге жиынтық кіріс, барлығы (621-629 аралығындағы жолдардың сомасы):</t>
  </si>
  <si>
    <t>зге жиынтық кіріс арқылы әділ құны бойынша бағаланған борыштық қаржы құралдарын қайта бағалау (салық тиімділігін алып тастағанда)</t>
  </si>
  <si>
    <t>негізгі құралдар мен материалдық емес активтердің қайта бағалау (салық тиімділігін алып тастағанда)</t>
  </si>
  <si>
    <t>мерзімі кейінге қалдырылған табыс салығының мөлшерлемесіндегі өзгерістер тиімділігі</t>
  </si>
  <si>
    <t>ақша ағындарын (салық тиімділігін алып тастағанда) хеджирлеу</t>
  </si>
  <si>
    <t>шетел ұйымдарына таза инвестициялар бойынша бағамдық айырма</t>
  </si>
  <si>
    <t>меншік иелерімен операциялар, барлығы (710-718 аралығындағы жолдардың сомасы)</t>
  </si>
  <si>
    <t>Қызметкерлерге акциялармен сыйақы беру:</t>
  </si>
  <si>
    <t>Бизнесті біріктіруге байланысты үлестік құралдар шығару</t>
  </si>
  <si>
    <t>Айырбасталатын құралдардың үлестік құрауышы (салық тиімділігін алып тастағанда)</t>
  </si>
  <si>
    <t xml:space="preserve">                        </t>
  </si>
  <si>
    <t>есепті кезең 30.09.2023 жыл</t>
  </si>
  <si>
    <t xml:space="preserve">Басқарма Төрағасы                                              Бежецкий Сергей Владимирович     </t>
  </si>
  <si>
    <t>Бас бухгалтердің м.а                                           Диброва Ирина Викторовна</t>
  </si>
  <si>
    <t>Есепті жылдың 31 желтоқсан сальдо (500 жол + 600 жол + 700 жол+719 жол)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</si>
</sst>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(* #,##0.000_);_(* \(#,##0.000\);_(* &quot;-&quot;_);_(@_)"/>
    <numFmt numFmtId="168" formatCode="_-* #,##0.00_р_._-;\-* #,##0.00_р_._-;_-* &quot;-&quot;??_р_._-;_-@_-"/>
    <numFmt numFmtId="169" formatCode="000"/>
    <numFmt numFmtId="170" formatCode="_(* #,##0.0_);_(* \(#,##0.0\);_(* &quot;-&quot;_);_(@_)"/>
  </numFmts>
  <fonts count="35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302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 applyFill="1"/>
    <xf numFmtId="164" fontId="3" fillId="0" borderId="0" xfId="2" applyFont="1" applyFill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49" fontId="2" fillId="0" borderId="0" xfId="2" applyNumberFormat="1" applyFont="1" applyProtection="1">
      <protection locked="0"/>
    </xf>
    <xf numFmtId="164" fontId="0" fillId="0" borderId="0" xfId="0" applyAlignment="1">
      <alignment horizontal="right"/>
    </xf>
    <xf numFmtId="165" fontId="4" fillId="0" borderId="0" xfId="2" applyNumberFormat="1" applyFont="1"/>
    <xf numFmtId="164" fontId="5" fillId="0" borderId="0" xfId="2" applyFont="1" applyAlignment="1" applyProtection="1">
      <alignment horizontal="right"/>
      <protection locked="0"/>
    </xf>
    <xf numFmtId="164" fontId="3" fillId="0" borderId="0" xfId="3" applyFont="1" applyAlignment="1">
      <alignment vertical="top" wrapText="1"/>
    </xf>
    <xf numFmtId="165" fontId="3" fillId="0" borderId="0" xfId="2" applyNumberFormat="1" applyFont="1" applyProtection="1">
      <protection locked="0"/>
    </xf>
    <xf numFmtId="165" fontId="2" fillId="0" borderId="0" xfId="2" applyNumberFormat="1" applyFont="1" applyProtection="1">
      <protection locked="0"/>
    </xf>
    <xf numFmtId="1" fontId="3" fillId="0" borderId="0" xfId="3" applyNumberFormat="1" applyFont="1" applyAlignment="1">
      <alignment horizontal="left" vertical="top" wrapText="1"/>
    </xf>
    <xf numFmtId="164" fontId="2" fillId="0" borderId="0" xfId="2" applyFont="1" applyProtection="1">
      <protection locked="0"/>
    </xf>
    <xf numFmtId="0" fontId="6" fillId="0" borderId="0" xfId="2" applyNumberFormat="1" applyFont="1" applyAlignment="1">
      <alignment horizontal="right" vertical="top" wrapText="1"/>
    </xf>
    <xf numFmtId="0" fontId="6" fillId="0" borderId="0" xfId="2" applyNumberFormat="1" applyFont="1" applyAlignment="1" applyProtection="1">
      <alignment vertical="top" wrapText="1"/>
      <protection locked="0"/>
    </xf>
    <xf numFmtId="0" fontId="7" fillId="0" borderId="0" xfId="2" applyNumberFormat="1" applyFont="1" applyAlignment="1">
      <alignment horizontal="right" vertical="top" wrapText="1"/>
    </xf>
    <xf numFmtId="0" fontId="7" fillId="0" borderId="0" xfId="2" applyNumberFormat="1" applyFont="1" applyProtection="1">
      <protection locked="0"/>
    </xf>
    <xf numFmtId="14" fontId="2" fillId="0" borderId="0" xfId="2" applyNumberFormat="1" applyFont="1" applyBorder="1" applyProtection="1"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0" fontId="2" fillId="0" borderId="1" xfId="2" applyNumberFormat="1" applyFont="1" applyBorder="1"/>
    <xf numFmtId="165" fontId="4" fillId="0" borderId="0" xfId="2" applyNumberFormat="1" applyFont="1" applyAlignment="1">
      <alignment horizontal="center" vertical="center"/>
    </xf>
    <xf numFmtId="164" fontId="3" fillId="0" borderId="0" xfId="2" applyFont="1" applyAlignment="1">
      <alignment horizontal="center" vertical="center"/>
    </xf>
    <xf numFmtId="0" fontId="7" fillId="0" borderId="4" xfId="2" applyNumberFormat="1" applyFont="1" applyBorder="1" applyAlignment="1">
      <alignment vertical="top" wrapText="1"/>
    </xf>
    <xf numFmtId="0" fontId="7" fillId="0" borderId="4" xfId="2" applyNumberFormat="1" applyFont="1" applyBorder="1"/>
    <xf numFmtId="166" fontId="7" fillId="0" borderId="4" xfId="2" applyNumberFormat="1" applyFont="1" applyBorder="1" applyAlignment="1" applyProtection="1">
      <alignment horizontal="right"/>
      <protection locked="0"/>
    </xf>
    <xf numFmtId="165" fontId="8" fillId="0" borderId="0" xfId="2" applyNumberFormat="1" applyFont="1"/>
    <xf numFmtId="164" fontId="6" fillId="0" borderId="0" xfId="2" applyFont="1"/>
    <xf numFmtId="0" fontId="2" fillId="0" borderId="4" xfId="2" applyNumberFormat="1" applyFont="1" applyBorder="1" applyAlignment="1">
      <alignment vertical="top" wrapText="1"/>
    </xf>
    <xf numFmtId="0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0" fontId="9" fillId="0" borderId="4" xfId="2" applyNumberFormat="1" applyFont="1" applyBorder="1" applyAlignment="1">
      <alignment horizontal="center"/>
    </xf>
    <xf numFmtId="166" fontId="9" fillId="0" borderId="4" xfId="2" applyNumberFormat="1" applyFont="1" applyBorder="1" applyAlignment="1" applyProtection="1">
      <alignment horizontal="right"/>
      <protection locked="0"/>
    </xf>
    <xf numFmtId="165" fontId="10" fillId="0" borderId="0" xfId="2" applyNumberFormat="1" applyFont="1"/>
    <xf numFmtId="164" fontId="11" fillId="0" borderId="0" xfId="2" applyFont="1"/>
    <xf numFmtId="0" fontId="9" fillId="0" borderId="4" xfId="2" applyNumberFormat="1" applyFont="1" applyFill="1" applyBorder="1" applyAlignment="1">
      <alignment horizontal="center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5" fontId="10" fillId="0" borderId="0" xfId="2" applyNumberFormat="1" applyFont="1" applyFill="1"/>
    <xf numFmtId="164" fontId="11" fillId="0" borderId="0" xfId="2" applyFont="1" applyFill="1"/>
    <xf numFmtId="164" fontId="12" fillId="0" borderId="0" xfId="2" applyFont="1" applyFill="1"/>
    <xf numFmtId="0" fontId="2" fillId="0" borderId="4" xfId="2" applyNumberFormat="1" applyFont="1" applyFill="1" applyBorder="1" applyAlignment="1">
      <alignment horizontal="center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49" fontId="2" fillId="0" borderId="4" xfId="2" applyNumberFormat="1" applyFont="1" applyFill="1" applyBorder="1" applyAlignment="1">
      <alignment horizontal="center"/>
    </xf>
    <xf numFmtId="165" fontId="4" fillId="0" borderId="0" xfId="2" applyNumberFormat="1" applyFont="1" applyFill="1"/>
    <xf numFmtId="0" fontId="3" fillId="0" borderId="4" xfId="2" applyNumberFormat="1" applyFont="1" applyFill="1" applyBorder="1" applyAlignment="1">
      <alignment vertical="top" wrapText="1"/>
    </xf>
    <xf numFmtId="49" fontId="3" fillId="0" borderId="4" xfId="2" applyNumberFormat="1" applyFont="1" applyFill="1" applyBorder="1" applyAlignment="1">
      <alignment horizontal="center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5" fontId="13" fillId="0" borderId="0" xfId="2" applyNumberFormat="1" applyFont="1" applyFill="1"/>
    <xf numFmtId="164" fontId="13" fillId="0" borderId="0" xfId="2" applyFont="1" applyFill="1"/>
    <xf numFmtId="0" fontId="7" fillId="0" borderId="4" xfId="2" applyNumberFormat="1" applyFont="1" applyFill="1" applyBorder="1" applyAlignment="1">
      <alignment vertical="top" wrapText="1"/>
    </xf>
    <xf numFmtId="0" fontId="7" fillId="0" borderId="4" xfId="2" applyNumberFormat="1" applyFont="1" applyFill="1" applyBorder="1" applyAlignment="1">
      <alignment horizontal="center"/>
    </xf>
    <xf numFmtId="166" fontId="7" fillId="0" borderId="4" xfId="2" quotePrefix="1" applyNumberFormat="1" applyFont="1" applyFill="1" applyBorder="1" applyAlignment="1">
      <alignment horizontal="right" wrapText="1"/>
    </xf>
    <xf numFmtId="165" fontId="8" fillId="0" borderId="0" xfId="2" applyNumberFormat="1" applyFont="1" applyFill="1"/>
    <xf numFmtId="164" fontId="6" fillId="0" borderId="0" xfId="2" applyFont="1" applyFill="1"/>
    <xf numFmtId="166" fontId="7" fillId="0" borderId="4" xfId="2" applyNumberFormat="1" applyFont="1" applyFill="1" applyBorder="1" applyAlignment="1" applyProtection="1">
      <alignment horizontal="right"/>
      <protection locked="0"/>
    </xf>
    <xf numFmtId="0" fontId="7" fillId="0" borderId="4" xfId="2" applyNumberFormat="1" applyFont="1" applyBorder="1" applyAlignment="1">
      <alignment horizontal="center"/>
    </xf>
    <xf numFmtId="166" fontId="3" fillId="0" borderId="4" xfId="3" applyNumberFormat="1" applyFont="1" applyBorder="1" applyAlignment="1" applyProtection="1">
      <alignment horizontal="right"/>
      <protection locked="0"/>
    </xf>
    <xf numFmtId="0" fontId="3" fillId="0" borderId="4" xfId="2" applyNumberFormat="1" applyFont="1" applyBorder="1" applyAlignment="1">
      <alignment vertical="top" wrapText="1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4" fontId="0" fillId="0" borderId="4" xfId="0" applyBorder="1" applyAlignment="1">
      <alignment horizontal="left"/>
    </xf>
    <xf numFmtId="166" fontId="11" fillId="0" borderId="4" xfId="2" applyNumberFormat="1" applyFont="1" applyBorder="1" applyAlignment="1" applyProtection="1">
      <alignment horizontal="right"/>
      <protection locked="0"/>
    </xf>
    <xf numFmtId="164" fontId="0" fillId="0" borderId="4" xfId="0" applyBorder="1" applyAlignment="1">
      <alignment horizontal="left" indent="2"/>
    </xf>
    <xf numFmtId="166" fontId="3" fillId="0" borderId="4" xfId="2" applyNumberFormat="1" applyFont="1" applyBorder="1" applyAlignment="1">
      <alignment horizontal="right"/>
    </xf>
    <xf numFmtId="164" fontId="12" fillId="0" borderId="0" xfId="2" applyFont="1"/>
    <xf numFmtId="0" fontId="11" fillId="0" borderId="4" xfId="2" applyNumberFormat="1" applyFont="1" applyBorder="1" applyAlignment="1">
      <alignment horizontal="center"/>
    </xf>
    <xf numFmtId="164" fontId="1" fillId="0" borderId="4" xfId="0" applyFont="1" applyFill="1" applyBorder="1" applyAlignment="1">
      <alignment horizontal="left" indent="2"/>
    </xf>
    <xf numFmtId="0" fontId="11" fillId="0" borderId="4" xfId="2" applyNumberFormat="1" applyFont="1" applyFill="1" applyBorder="1" applyAlignment="1">
      <alignment horizontal="center"/>
    </xf>
    <xf numFmtId="166" fontId="11" fillId="0" borderId="4" xfId="2" applyNumberFormat="1" applyFont="1" applyFill="1" applyBorder="1" applyAlignment="1" applyProtection="1">
      <alignment horizontal="right"/>
      <protection locked="0"/>
    </xf>
    <xf numFmtId="166" fontId="7" fillId="0" borderId="4" xfId="2" quotePrefix="1" applyNumberFormat="1" applyFont="1" applyBorder="1" applyAlignment="1">
      <alignment horizontal="right" wrapText="1"/>
    </xf>
    <xf numFmtId="0" fontId="7" fillId="0" borderId="4" xfId="2" applyNumberFormat="1" applyFont="1" applyBorder="1" applyAlignment="1">
      <alignment horizontal="left" vertical="center" wrapText="1"/>
    </xf>
    <xf numFmtId="0" fontId="7" fillId="0" borderId="4" xfId="2" applyNumberFormat="1" applyFont="1" applyBorder="1" applyAlignment="1">
      <alignment horizontal="center" vertical="center" wrapText="1"/>
    </xf>
    <xf numFmtId="166" fontId="7" fillId="0" borderId="4" xfId="2" applyNumberFormat="1" applyFont="1" applyBorder="1" applyAlignment="1" applyProtection="1">
      <alignment horizontal="right" vertical="center" wrapText="1"/>
      <protection locked="0"/>
    </xf>
    <xf numFmtId="165" fontId="8" fillId="0" borderId="0" xfId="2" applyNumberFormat="1" applyFont="1" applyAlignment="1">
      <alignment horizontal="center" vertical="center"/>
    </xf>
    <xf numFmtId="164" fontId="6" fillId="0" borderId="0" xfId="2" applyFont="1" applyAlignment="1">
      <alignment horizontal="center" vertical="center"/>
    </xf>
    <xf numFmtId="0" fontId="3" fillId="0" borderId="4" xfId="2" applyNumberFormat="1" applyFont="1" applyFill="1" applyBorder="1" applyAlignment="1">
      <alignment horizontal="center"/>
    </xf>
    <xf numFmtId="166" fontId="7" fillId="0" borderId="4" xfId="2" applyNumberFormat="1" applyFont="1" applyBorder="1" applyAlignment="1">
      <alignment horizontal="right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0" xfId="2" applyNumberFormat="1" applyFont="1" applyProtection="1">
      <protection locked="0"/>
    </xf>
    <xf numFmtId="4" fontId="4" fillId="0" borderId="0" xfId="2" applyNumberFormat="1" applyFont="1"/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164" fontId="3" fillId="0" borderId="0" xfId="2" applyFont="1" applyAlignment="1" applyProtection="1">
      <alignment vertical="top" wrapText="1"/>
      <protection locked="0"/>
    </xf>
    <xf numFmtId="164" fontId="14" fillId="0" borderId="0" xfId="2" applyFont="1" applyAlignment="1">
      <alignment vertical="top" wrapText="1"/>
    </xf>
    <xf numFmtId="0" fontId="2" fillId="0" borderId="0" xfId="2" applyNumberFormat="1" applyFont="1"/>
    <xf numFmtId="0" fontId="4" fillId="0" borderId="0" xfId="2" applyNumberFormat="1" applyFont="1"/>
    <xf numFmtId="0" fontId="13" fillId="0" borderId="0" xfId="2" applyNumberFormat="1" applyFont="1"/>
    <xf numFmtId="0" fontId="12" fillId="0" borderId="0" xfId="2" applyNumberFormat="1" applyFont="1"/>
    <xf numFmtId="0" fontId="11" fillId="0" borderId="0" xfId="2" applyNumberFormat="1" applyFont="1"/>
    <xf numFmtId="0" fontId="3" fillId="0" borderId="0" xfId="2" applyNumberFormat="1" applyFont="1"/>
    <xf numFmtId="0" fontId="2" fillId="0" borderId="0" xfId="2" applyNumberFormat="1" applyFont="1" applyAlignment="1">
      <alignment horizontal="right"/>
    </xf>
    <xf numFmtId="0" fontId="7" fillId="0" borderId="0" xfId="2" applyNumberFormat="1" applyFont="1" applyAlignment="1" applyProtection="1">
      <alignment horizontal="right"/>
      <protection locked="0"/>
    </xf>
    <xf numFmtId="49" fontId="3" fillId="0" borderId="0" xfId="2" applyNumberFormat="1" applyFont="1" applyFill="1" applyBorder="1" applyProtection="1">
      <protection locked="0"/>
    </xf>
    <xf numFmtId="0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NumberFormat="1" applyFont="1" applyBorder="1" applyAlignment="1">
      <alignment horizontal="right"/>
    </xf>
    <xf numFmtId="0" fontId="4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10" fillId="0" borderId="0" xfId="0" applyFont="1" applyAlignment="1">
      <alignment horizontal="center" textRotation="90" wrapText="1"/>
    </xf>
    <xf numFmtId="0" fontId="3" fillId="0" borderId="4" xfId="2" applyNumberFormat="1" applyFont="1" applyBorder="1" applyAlignment="1">
      <alignment wrapText="1"/>
    </xf>
    <xf numFmtId="49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horizontal="left" wrapText="1"/>
      <protection locked="0"/>
    </xf>
    <xf numFmtId="166" fontId="4" fillId="0" borderId="0" xfId="0" applyNumberFormat="1" applyFont="1"/>
    <xf numFmtId="0" fontId="2" fillId="0" borderId="4" xfId="2" applyNumberFormat="1" applyFont="1" applyBorder="1" applyAlignment="1">
      <alignment wrapText="1"/>
    </xf>
    <xf numFmtId="0" fontId="7" fillId="0" borderId="4" xfId="2" applyNumberFormat="1" applyFont="1" applyBorder="1" applyAlignment="1">
      <alignment wrapText="1"/>
    </xf>
    <xf numFmtId="49" fontId="7" fillId="0" borderId="4" xfId="2" applyNumberFormat="1" applyFont="1" applyBorder="1" applyAlignment="1">
      <alignment horizontal="center"/>
    </xf>
    <xf numFmtId="166" fontId="7" fillId="0" borderId="4" xfId="2" quotePrefix="1" applyNumberFormat="1" applyFont="1" applyBorder="1" applyAlignment="1">
      <alignment horizontal="center"/>
    </xf>
    <xf numFmtId="166" fontId="8" fillId="0" borderId="0" xfId="2" applyNumberFormat="1" applyFont="1"/>
    <xf numFmtId="0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6" fillId="0" borderId="0" xfId="2" applyNumberFormat="1" applyFont="1"/>
    <xf numFmtId="166" fontId="13" fillId="0" borderId="0" xfId="2" applyNumberFormat="1" applyFont="1"/>
    <xf numFmtId="166" fontId="12" fillId="0" borderId="0" xfId="2" applyNumberFormat="1" applyFont="1"/>
    <xf numFmtId="0" fontId="19" fillId="0" borderId="0" xfId="2" applyNumberFormat="1" applyFont="1"/>
    <xf numFmtId="166" fontId="16" fillId="0" borderId="0" xfId="2" applyNumberFormat="1" applyFont="1"/>
    <xf numFmtId="0" fontId="2" fillId="0" borderId="4" xfId="2" applyNumberFormat="1" applyFont="1" applyFill="1" applyBorder="1" applyAlignment="1">
      <alignment wrapText="1"/>
    </xf>
    <xf numFmtId="0" fontId="7" fillId="0" borderId="4" xfId="2" applyNumberFormat="1" applyFont="1" applyFill="1" applyBorder="1" applyAlignment="1">
      <alignment wrapText="1"/>
    </xf>
    <xf numFmtId="49" fontId="7" fillId="0" borderId="4" xfId="2" applyNumberFormat="1" applyFont="1" applyFill="1" applyBorder="1" applyAlignment="1">
      <alignment horizontal="center"/>
    </xf>
    <xf numFmtId="166" fontId="2" fillId="0" borderId="5" xfId="2" applyNumberFormat="1" applyFont="1" applyBorder="1" applyProtection="1">
      <protection locked="0"/>
    </xf>
    <xf numFmtId="166" fontId="7" fillId="0" borderId="4" xfId="2" applyNumberFormat="1" applyFont="1" applyBorder="1" applyProtection="1">
      <protection locked="0"/>
    </xf>
    <xf numFmtId="166" fontId="7" fillId="0" borderId="5" xfId="2" applyNumberFormat="1" applyFont="1" applyBorder="1" applyProtection="1">
      <protection locked="0"/>
    </xf>
    <xf numFmtId="0" fontId="8" fillId="0" borderId="0" xfId="2" applyNumberFormat="1" applyFont="1"/>
    <xf numFmtId="0" fontId="2" fillId="0" borderId="4" xfId="2" applyNumberFormat="1" applyFont="1" applyBorder="1"/>
    <xf numFmtId="167" fontId="2" fillId="0" borderId="4" xfId="2" applyNumberFormat="1" applyFont="1" applyBorder="1" applyProtection="1">
      <protection locked="0"/>
    </xf>
    <xf numFmtId="0" fontId="7" fillId="0" borderId="0" xfId="2" applyNumberFormat="1" applyFont="1" applyAlignment="1" applyProtection="1">
      <alignment wrapText="1"/>
      <protection locked="0"/>
    </xf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wrapText="1"/>
      <protection locked="0"/>
    </xf>
    <xf numFmtId="164" fontId="0" fillId="0" borderId="0" xfId="0" applyProtection="1">
      <protection locked="0"/>
    </xf>
    <xf numFmtId="165" fontId="22" fillId="0" borderId="0" xfId="1" applyNumberFormat="1" applyFont="1" applyFill="1" applyProtection="1"/>
    <xf numFmtId="164" fontId="15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23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5" fillId="0" borderId="0" xfId="0" applyFont="1" applyAlignment="1">
      <alignment horizontal="right"/>
    </xf>
    <xf numFmtId="164" fontId="23" fillId="0" borderId="0" xfId="0" applyFont="1" applyAlignment="1">
      <alignment horizontal="right"/>
    </xf>
    <xf numFmtId="164" fontId="6" fillId="0" borderId="0" xfId="0" applyFont="1" applyAlignment="1">
      <alignment horizontal="center" vertical="top"/>
    </xf>
    <xf numFmtId="164" fontId="24" fillId="0" borderId="0" xfId="0" applyFont="1" applyAlignment="1">
      <alignment horizontal="center" vertical="top"/>
    </xf>
    <xf numFmtId="164" fontId="24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top"/>
    </xf>
    <xf numFmtId="0" fontId="6" fillId="0" borderId="4" xfId="0" applyNumberFormat="1" applyFont="1" applyBorder="1" applyAlignment="1" applyProtection="1">
      <alignment horizontal="center" vertical="top"/>
      <protection locked="0"/>
    </xf>
    <xf numFmtId="0" fontId="6" fillId="0" borderId="4" xfId="0" applyNumberFormat="1" applyFont="1" applyBorder="1" applyProtection="1">
      <protection locked="0"/>
    </xf>
    <xf numFmtId="0" fontId="6" fillId="0" borderId="4" xfId="0" applyNumberFormat="1" applyFont="1" applyBorder="1"/>
    <xf numFmtId="169" fontId="6" fillId="0" borderId="4" xfId="0" applyNumberFormat="1" applyFont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169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0" applyNumberFormat="1" applyFont="1" applyBorder="1" applyAlignment="1" applyProtection="1">
      <alignment horizontal="right" vertical="top" wrapText="1"/>
      <protection locked="0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3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 vertical="top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Alignment="1" applyProtection="1">
      <alignment horizontal="left" wrapText="1"/>
      <protection locked="0"/>
    </xf>
    <xf numFmtId="3" fontId="3" fillId="0" borderId="4" xfId="0" applyNumberFormat="1" applyFont="1" applyBorder="1" applyAlignment="1" applyProtection="1">
      <alignment horizontal="left" vertical="top" wrapText="1"/>
      <protection locked="0"/>
    </xf>
    <xf numFmtId="3" fontId="3" fillId="0" borderId="4" xfId="0" applyNumberFormat="1" applyFont="1" applyBorder="1" applyAlignment="1">
      <alignment horizontal="right" wrapText="1"/>
    </xf>
    <xf numFmtId="0" fontId="3" fillId="0" borderId="4" xfId="0" applyNumberFormat="1" applyFont="1" applyFill="1" applyBorder="1"/>
    <xf numFmtId="169" fontId="3" fillId="0" borderId="4" xfId="0" applyNumberFormat="1" applyFont="1" applyFill="1" applyBorder="1" applyAlignment="1" applyProtection="1">
      <alignment horizontal="center" vertical="top"/>
      <protection locked="0"/>
    </xf>
    <xf numFmtId="3" fontId="3" fillId="0" borderId="4" xfId="0" applyNumberFormat="1" applyFont="1" applyFill="1" applyBorder="1" applyAlignment="1" applyProtection="1">
      <alignment horizontal="right" wrapText="1"/>
      <protection locked="0"/>
    </xf>
    <xf numFmtId="3" fontId="3" fillId="0" borderId="4" xfId="0" applyNumberFormat="1" applyFont="1" applyFill="1" applyBorder="1" applyAlignment="1" applyProtection="1">
      <alignment horizontal="right" vertical="top" wrapText="1"/>
      <protection locked="0"/>
    </xf>
    <xf numFmtId="0" fontId="6" fillId="0" borderId="4" xfId="0" applyNumberFormat="1" applyFont="1" applyFill="1" applyBorder="1" applyAlignment="1">
      <alignment wrapText="1"/>
    </xf>
    <xf numFmtId="169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center" vertical="top"/>
    </xf>
    <xf numFmtId="3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6" fillId="0" borderId="4" xfId="0" applyNumberFormat="1" applyFont="1" applyFill="1" applyBorder="1"/>
    <xf numFmtId="3" fontId="3" fillId="0" borderId="4" xfId="0" applyNumberFormat="1" applyFont="1" applyFill="1" applyBorder="1" applyAlignment="1" applyProtection="1">
      <alignment horizontal="left" wrapText="1"/>
      <protection locked="0"/>
    </xf>
    <xf numFmtId="3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3" fillId="0" borderId="4" xfId="0" applyNumberFormat="1" applyFont="1" applyFill="1" applyBorder="1" applyAlignment="1">
      <alignment vertical="top" wrapText="1"/>
    </xf>
    <xf numFmtId="3" fontId="6" fillId="0" borderId="4" xfId="0" applyNumberFormat="1" applyFont="1" applyBorder="1"/>
    <xf numFmtId="0" fontId="3" fillId="0" borderId="4" xfId="0" applyNumberFormat="1" applyFont="1" applyFill="1" applyBorder="1" applyAlignment="1" applyProtection="1">
      <alignment horizontal="center" vertical="top"/>
      <protection locked="0"/>
    </xf>
    <xf numFmtId="0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Fill="1" applyBorder="1" applyAlignment="1">
      <alignment horizontal="left" vertical="top"/>
    </xf>
    <xf numFmtId="0" fontId="7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5" fillId="0" borderId="0" xfId="2" applyNumberFormat="1" applyFont="1" applyAlignment="1" applyProtection="1">
      <alignment wrapText="1"/>
      <protection locked="0"/>
    </xf>
    <xf numFmtId="0" fontId="15" fillId="0" borderId="0" xfId="2" applyNumberFormat="1" applyFont="1" applyProtection="1">
      <protection locked="0"/>
    </xf>
    <xf numFmtId="0" fontId="25" fillId="0" borderId="0" xfId="2" applyNumberFormat="1" applyFont="1" applyProtection="1">
      <protection locked="0"/>
    </xf>
    <xf numFmtId="0" fontId="25" fillId="0" borderId="0" xfId="2" applyNumberFormat="1" applyFont="1" applyAlignment="1" applyProtection="1">
      <alignment wrapText="1"/>
      <protection locked="0"/>
    </xf>
    <xf numFmtId="0" fontId="25" fillId="0" borderId="0" xfId="2" applyNumberFormat="1" applyFont="1" applyAlignment="1" applyProtection="1">
      <alignment horizontal="right"/>
      <protection locked="0"/>
    </xf>
    <xf numFmtId="168" fontId="26" fillId="0" borderId="0" xfId="1" applyFont="1" applyFill="1" applyProtection="1"/>
    <xf numFmtId="0" fontId="15" fillId="0" borderId="0" xfId="2" applyNumberFormat="1" applyFont="1"/>
    <xf numFmtId="0" fontId="27" fillId="0" borderId="0" xfId="2" applyNumberFormat="1" applyFont="1" applyAlignment="1" applyProtection="1">
      <alignment horizontal="right"/>
      <protection locked="0"/>
    </xf>
    <xf numFmtId="0" fontId="27" fillId="0" borderId="0" xfId="2" applyNumberFormat="1" applyFont="1" applyProtection="1">
      <protection locked="0"/>
    </xf>
    <xf numFmtId="0" fontId="27" fillId="0" borderId="0" xfId="2" applyNumberFormat="1" applyFont="1" applyAlignment="1" applyProtection="1">
      <alignment wrapText="1"/>
      <protection locked="0"/>
    </xf>
    <xf numFmtId="14" fontId="27" fillId="0" borderId="0" xfId="2" applyNumberFormat="1" applyFont="1" applyAlignment="1" applyProtection="1">
      <alignment horizontal="left" wrapText="1"/>
      <protection locked="0"/>
    </xf>
    <xf numFmtId="0" fontId="25" fillId="0" borderId="1" xfId="2" applyNumberFormat="1" applyFont="1" applyBorder="1" applyProtection="1">
      <protection locked="0"/>
    </xf>
    <xf numFmtId="0" fontId="25" fillId="0" borderId="1" xfId="2" applyNumberFormat="1" applyFont="1" applyBorder="1" applyAlignment="1" applyProtection="1">
      <alignment wrapText="1"/>
      <protection locked="0"/>
    </xf>
    <xf numFmtId="0" fontId="25" fillId="0" borderId="1" xfId="2" applyNumberFormat="1" applyFont="1" applyBorder="1" applyAlignment="1" applyProtection="1">
      <alignment horizontal="right"/>
      <protection locked="0"/>
    </xf>
    <xf numFmtId="0" fontId="15" fillId="0" borderId="0" xfId="2" applyNumberFormat="1" applyFont="1" applyAlignment="1">
      <alignment horizontal="center" vertical="center"/>
    </xf>
    <xf numFmtId="0" fontId="25" fillId="0" borderId="4" xfId="2" applyNumberFormat="1" applyFont="1" applyBorder="1" applyAlignment="1" applyProtection="1">
      <alignment horizontal="center" vertical="center" wrapText="1"/>
      <protection locked="0"/>
    </xf>
    <xf numFmtId="0" fontId="27" fillId="0" borderId="4" xfId="2" applyNumberFormat="1" applyFont="1" applyBorder="1" applyAlignment="1">
      <alignment wrapText="1"/>
    </xf>
    <xf numFmtId="49" fontId="27" fillId="0" borderId="4" xfId="2" applyNumberFormat="1" applyFont="1" applyBorder="1" applyAlignment="1" applyProtection="1">
      <alignment horizontal="center" wrapText="1"/>
      <protection locked="0"/>
    </xf>
    <xf numFmtId="166" fontId="28" fillId="0" borderId="4" xfId="2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Alignment="1" applyProtection="1">
      <alignment wrapText="1"/>
      <protection locked="0"/>
    </xf>
    <xf numFmtId="168" fontId="29" fillId="0" borderId="0" xfId="1" applyFont="1" applyFill="1" applyProtection="1"/>
    <xf numFmtId="0" fontId="23" fillId="0" borderId="0" xfId="2" applyNumberFormat="1" applyFont="1"/>
    <xf numFmtId="0" fontId="25" fillId="0" borderId="4" xfId="2" applyNumberFormat="1" applyFont="1" applyBorder="1" applyAlignment="1">
      <alignment wrapText="1"/>
    </xf>
    <xf numFmtId="49" fontId="25" fillId="0" borderId="4" xfId="2" applyNumberFormat="1" applyFont="1" applyBorder="1" applyAlignment="1" applyProtection="1">
      <alignment horizontal="center" wrapText="1"/>
      <protection locked="0"/>
    </xf>
    <xf numFmtId="166" fontId="25" fillId="0" borderId="4" xfId="2" applyNumberFormat="1" applyFont="1" applyBorder="1" applyAlignment="1" applyProtection="1">
      <alignment wrapText="1"/>
      <protection locked="0"/>
    </xf>
    <xf numFmtId="166" fontId="25" fillId="0" borderId="4" xfId="2" quotePrefix="1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Protection="1">
      <protection locked="0"/>
    </xf>
    <xf numFmtId="166" fontId="28" fillId="0" borderId="4" xfId="2" applyNumberFormat="1" applyFont="1" applyBorder="1" applyProtection="1"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0" fontId="25" fillId="0" borderId="4" xfId="2" applyNumberFormat="1" applyFont="1" applyBorder="1" applyAlignment="1">
      <alignment vertical="top" wrapText="1"/>
    </xf>
    <xf numFmtId="49" fontId="25" fillId="0" borderId="4" xfId="2" applyNumberFormat="1" applyFont="1" applyBorder="1" applyAlignment="1" applyProtection="1">
      <alignment horizontal="center" vertical="top" wrapText="1"/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25" fillId="0" borderId="4" xfId="2" applyNumberFormat="1" applyFont="1" applyBorder="1" applyAlignment="1" applyProtection="1">
      <alignment vertical="top" wrapText="1"/>
      <protection locked="0"/>
    </xf>
    <xf numFmtId="166" fontId="25" fillId="0" borderId="4" xfId="2" quotePrefix="1" applyNumberFormat="1" applyFont="1" applyBorder="1" applyAlignment="1" applyProtection="1">
      <alignment vertical="top" wrapText="1"/>
      <protection locked="0"/>
    </xf>
    <xf numFmtId="166" fontId="28" fillId="0" borderId="4" xfId="2" quotePrefix="1" applyNumberFormat="1" applyFont="1" applyBorder="1" applyAlignment="1" applyProtection="1">
      <alignment vertical="top" wrapText="1"/>
      <protection locked="0"/>
    </xf>
    <xf numFmtId="168" fontId="26" fillId="0" borderId="0" xfId="1" applyFont="1" applyFill="1" applyAlignment="1" applyProtection="1">
      <alignment vertical="top"/>
    </xf>
    <xf numFmtId="0" fontId="15" fillId="0" borderId="0" xfId="2" applyNumberFormat="1" applyFont="1" applyAlignment="1">
      <alignment vertical="top"/>
    </xf>
    <xf numFmtId="166" fontId="25" fillId="0" borderId="4" xfId="2" quotePrefix="1" applyNumberFormat="1" applyFont="1" applyBorder="1" applyAlignment="1" applyProtection="1">
      <alignment horizontal="left" wrapText="1"/>
      <protection locked="0"/>
    </xf>
    <xf numFmtId="166" fontId="25" fillId="0" borderId="4" xfId="2" applyNumberFormat="1" applyFont="1" applyBorder="1" applyAlignment="1" applyProtection="1">
      <alignment horizontal="left" wrapText="1"/>
      <protection locked="0"/>
    </xf>
    <xf numFmtId="168" fontId="26" fillId="0" borderId="0" xfId="2" applyNumberFormat="1" applyFont="1"/>
    <xf numFmtId="168" fontId="26" fillId="0" borderId="0" xfId="1" applyFont="1" applyFill="1" applyAlignment="1" applyProtection="1">
      <alignment wrapText="1"/>
    </xf>
    <xf numFmtId="168" fontId="26" fillId="0" borderId="0" xfId="1" applyFont="1" applyFill="1"/>
    <xf numFmtId="168" fontId="26" fillId="0" borderId="0" xfId="0" applyNumberFormat="1" applyFont="1"/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0" fontId="27" fillId="0" borderId="0" xfId="2" applyNumberFormat="1" applyFont="1" applyAlignment="1" applyProtection="1">
      <alignment horizontal="left" wrapText="1"/>
      <protection locked="0"/>
    </xf>
    <xf numFmtId="0" fontId="25" fillId="0" borderId="0" xfId="2" applyNumberFormat="1" applyFont="1" applyAlignment="1" applyProtection="1">
      <alignment horizontal="left" wrapText="1"/>
      <protection locked="0"/>
    </xf>
    <xf numFmtId="14" fontId="3" fillId="0" borderId="0" xfId="2" applyNumberFormat="1" applyFont="1" applyFill="1" applyBorder="1" applyAlignment="1" applyProtection="1">
      <alignment horizontal="left"/>
      <protection locked="0"/>
    </xf>
    <xf numFmtId="49" fontId="25" fillId="0" borderId="4" xfId="2" applyNumberFormat="1" applyFont="1" applyFill="1" applyBorder="1" applyAlignment="1" applyProtection="1">
      <alignment horizontal="center" wrapText="1"/>
      <protection locked="0"/>
    </xf>
    <xf numFmtId="166" fontId="25" fillId="0" borderId="4" xfId="2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Alignment="1" applyProtection="1">
      <alignment wrapText="1"/>
      <protection locked="0"/>
    </xf>
    <xf numFmtId="0" fontId="25" fillId="0" borderId="4" xfId="2" applyNumberFormat="1" applyFont="1" applyFill="1" applyBorder="1" applyAlignment="1">
      <alignment wrapText="1"/>
    </xf>
    <xf numFmtId="166" fontId="25" fillId="0" borderId="4" xfId="2" quotePrefix="1" applyNumberFormat="1" applyFont="1" applyFill="1" applyBorder="1" applyAlignment="1" applyProtection="1">
      <alignment horizontal="left" wrapText="1"/>
      <protection locked="0"/>
    </xf>
    <xf numFmtId="166" fontId="25" fillId="0" borderId="4" xfId="2" quotePrefix="1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Protection="1">
      <protection locked="0"/>
    </xf>
    <xf numFmtId="164" fontId="1" fillId="0" borderId="5" xfId="0" applyFont="1" applyBorder="1" applyAlignment="1">
      <alignment horizontal="left" indent="2"/>
    </xf>
    <xf numFmtId="0" fontId="30" fillId="0" borderId="4" xfId="2" applyNumberFormat="1" applyFont="1" applyBorder="1" applyAlignment="1">
      <alignment vertical="top" wrapText="1"/>
    </xf>
    <xf numFmtId="164" fontId="1" fillId="0" borderId="5" xfId="0" applyFont="1" applyFill="1" applyBorder="1" applyAlignment="1">
      <alignment horizontal="left" indent="2"/>
    </xf>
    <xf numFmtId="0" fontId="30" fillId="0" borderId="4" xfId="2" applyNumberFormat="1" applyFont="1" applyFill="1" applyBorder="1" applyAlignment="1">
      <alignment vertical="top" wrapText="1"/>
    </xf>
    <xf numFmtId="0" fontId="1" fillId="0" borderId="4" xfId="2" applyNumberFormat="1" applyFont="1" applyBorder="1" applyAlignment="1">
      <alignment vertical="top" wrapText="1"/>
    </xf>
    <xf numFmtId="164" fontId="1" fillId="0" borderId="4" xfId="0" applyFont="1" applyBorder="1" applyAlignment="1">
      <alignment horizontal="left" indent="2"/>
    </xf>
    <xf numFmtId="164" fontId="1" fillId="0" borderId="4" xfId="0" applyFont="1" applyBorder="1" applyAlignment="1">
      <alignment horizontal="left"/>
    </xf>
    <xf numFmtId="164" fontId="1" fillId="0" borderId="0" xfId="0" applyFont="1" applyAlignment="1">
      <alignment horizontal="left" indent="2"/>
    </xf>
    <xf numFmtId="0" fontId="1" fillId="0" borderId="4" xfId="0" applyNumberFormat="1" applyFont="1" applyBorder="1" applyAlignment="1" applyProtection="1">
      <alignment horizontal="left" wrapText="1" indent="1"/>
      <protection hidden="1"/>
    </xf>
    <xf numFmtId="0" fontId="1" fillId="0" borderId="4" xfId="0" applyNumberFormat="1" applyFont="1" applyFill="1" applyBorder="1" applyAlignment="1" applyProtection="1">
      <alignment horizontal="left" wrapText="1" indent="1"/>
      <protection hidden="1"/>
    </xf>
    <xf numFmtId="166" fontId="27" fillId="0" borderId="4" xfId="2" quotePrefix="1" applyNumberFormat="1" applyFont="1" applyBorder="1" applyAlignment="1" applyProtection="1">
      <alignment horizontal="left" wrapText="1"/>
      <protection locked="0"/>
    </xf>
    <xf numFmtId="166" fontId="27" fillId="0" borderId="4" xfId="2" quotePrefix="1" applyNumberFormat="1" applyFont="1" applyBorder="1" applyAlignment="1" applyProtection="1">
      <alignment wrapText="1"/>
      <protection locked="0"/>
    </xf>
    <xf numFmtId="0" fontId="31" fillId="0" borderId="0" xfId="2" applyNumberFormat="1" applyFont="1" applyAlignment="1" applyProtection="1">
      <alignment horizontal="left" vertical="top" wrapText="1"/>
      <protection locked="0"/>
    </xf>
    <xf numFmtId="0" fontId="32" fillId="0" borderId="0" xfId="2" applyNumberFormat="1" applyFont="1" applyProtection="1">
      <protection locked="0"/>
    </xf>
    <xf numFmtId="164" fontId="32" fillId="0" borderId="0" xfId="2" applyFont="1" applyProtection="1">
      <protection locked="0"/>
    </xf>
    <xf numFmtId="164" fontId="32" fillId="0" borderId="0" xfId="0" applyFont="1" applyProtection="1">
      <protection locked="0"/>
    </xf>
    <xf numFmtId="164" fontId="33" fillId="0" borderId="0" xfId="0" applyFont="1" applyProtection="1">
      <protection locked="0"/>
    </xf>
    <xf numFmtId="3" fontId="6" fillId="0" borderId="4" xfId="0" applyNumberFormat="1" applyFont="1" applyBorder="1" applyProtection="1">
      <protection locked="0"/>
    </xf>
    <xf numFmtId="170" fontId="25" fillId="0" borderId="4" xfId="2" quotePrefix="1" applyNumberFormat="1" applyFont="1" applyBorder="1" applyAlignment="1" applyProtection="1">
      <alignment horizontal="left" wrapText="1"/>
      <protection locked="0"/>
    </xf>
    <xf numFmtId="170" fontId="25" fillId="0" borderId="4" xfId="2" applyNumberFormat="1" applyFont="1" applyBorder="1" applyAlignment="1" applyProtection="1">
      <alignment wrapText="1"/>
      <protection locked="0"/>
    </xf>
    <xf numFmtId="170" fontId="15" fillId="0" borderId="4" xfId="0" applyNumberFormat="1" applyFont="1" applyBorder="1" applyAlignment="1" applyProtection="1">
      <alignment wrapText="1"/>
      <protection locked="0"/>
    </xf>
    <xf numFmtId="170" fontId="28" fillId="0" borderId="4" xfId="2" applyNumberFormat="1" applyFont="1" applyBorder="1" applyAlignment="1" applyProtection="1">
      <alignment wrapText="1"/>
      <protection locked="0"/>
    </xf>
    <xf numFmtId="170" fontId="25" fillId="0" borderId="4" xfId="2" quotePrefix="1" applyNumberFormat="1" applyFont="1" applyBorder="1" applyAlignment="1" applyProtection="1">
      <alignment wrapText="1"/>
      <protection locked="0"/>
    </xf>
    <xf numFmtId="170" fontId="25" fillId="0" borderId="4" xfId="2" applyNumberFormat="1" applyFont="1" applyBorder="1" applyAlignment="1" applyProtection="1">
      <alignment horizontal="left" wrapText="1"/>
      <protection locked="0"/>
    </xf>
    <xf numFmtId="166" fontId="3" fillId="0" borderId="4" xfId="2" applyNumberFormat="1" applyFont="1" applyBorder="1" applyProtection="1">
      <protection locked="0"/>
    </xf>
    <xf numFmtId="164" fontId="34" fillId="0" borderId="0" xfId="0" applyFont="1" applyAlignment="1">
      <alignment vertical="center"/>
    </xf>
    <xf numFmtId="164" fontId="0" fillId="0" borderId="1" xfId="0" applyBorder="1"/>
    <xf numFmtId="0" fontId="2" fillId="0" borderId="2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164" fontId="1" fillId="0" borderId="6" xfId="0" applyFont="1" applyBorder="1" applyProtection="1">
      <protection locked="0"/>
    </xf>
    <xf numFmtId="164" fontId="0" fillId="0" borderId="6" xfId="0" applyBorder="1" applyProtection="1">
      <protection locked="0"/>
    </xf>
    <xf numFmtId="164" fontId="1" fillId="0" borderId="0" xfId="0" applyFont="1" applyProtection="1">
      <protection locked="0"/>
    </xf>
    <xf numFmtId="164" fontId="0" fillId="0" borderId="0" xfId="0" applyProtection="1">
      <protection locked="0"/>
    </xf>
    <xf numFmtId="0" fontId="25" fillId="0" borderId="2" xfId="2" applyNumberFormat="1" applyFont="1" applyBorder="1" applyAlignment="1" applyProtection="1">
      <alignment horizontal="center" vertical="center" wrapText="1"/>
      <protection locked="0"/>
    </xf>
    <xf numFmtId="0" fontId="25" fillId="0" borderId="3" xfId="2" applyNumberFormat="1" applyFont="1" applyBorder="1" applyAlignment="1" applyProtection="1">
      <alignment horizontal="center" vertical="center" wrapText="1"/>
      <protection locked="0"/>
    </xf>
    <xf numFmtId="0" fontId="25" fillId="0" borderId="7" xfId="2" applyNumberFormat="1" applyFont="1" applyBorder="1" applyAlignment="1" applyProtection="1">
      <alignment horizontal="center" vertical="center" wrapText="1"/>
      <protection locked="0"/>
    </xf>
    <xf numFmtId="0" fontId="25" fillId="0" borderId="8" xfId="2" applyNumberFormat="1" applyFont="1" applyBorder="1" applyAlignment="1" applyProtection="1">
      <alignment horizontal="center" vertical="center" wrapText="1"/>
      <protection locked="0"/>
    </xf>
    <xf numFmtId="0" fontId="25" fillId="0" borderId="5" xfId="2" applyNumberFormat="1" applyFont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 2 2 3" xfId="2" xr:uid="{00000000-0005-0000-0000-000001000000}"/>
    <cellStyle name="Обычный 2 2 3" xfId="3" xr:uid="{00000000-0005-0000-0000-000002000000}"/>
    <cellStyle name="Обычный_Формы ФО_Мэппинг_финальный - Алтынкуль" xfId="4" xr:uid="{00000000-0005-0000-0000-000003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CON-OST"/>
      <sheetName val="SQL-Table"/>
      <sheetName val="Book Adjustments"/>
      <sheetName val="Control"/>
      <sheetName val="PARAM"/>
      <sheetName val="lookups"/>
      <sheetName val="Input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 По скв"/>
      <sheetName val="Распределение"/>
      <sheetName val="I-Index"/>
      <sheetName val="PRECA citadis"/>
      <sheetName val="Other software VCR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16.12"/>
      <sheetName val="-расчет налогов от ФОТ  на 2014"/>
      <sheetName val="Analytics"/>
      <sheetName val="FA Movement Kyrg"/>
      <sheetName val="Reference"/>
      <sheetName val="Pbs_Wbs_ATC"/>
      <sheetName val="Список документов"/>
      <sheetName val="перевозки"/>
      <sheetName val="GAAP TB 30.09.01  detail p&amp;l"/>
      <sheetName val="9"/>
      <sheetName val="Hidden"/>
      <sheetName val="ОТЧЕТ КТЖ 01.01.09"/>
      <sheetName val="L-1"/>
      <sheetName val="ввод-вывод ОС авг2004- 2005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Лист2"/>
      <sheetName val="11"/>
      <sheetName val="10"/>
      <sheetName val="7"/>
      <sheetName val="факс(2005-20гг.)"/>
      <sheetName val="Форма3.6"/>
      <sheetName val="Graph"/>
      <sheetName val="FA Movement "/>
      <sheetName val="depreciation testing"/>
      <sheetName val="УПРАВЛЕНИЕ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Гр5(о)"/>
      <sheetName val="fish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_x0005_"/>
      <sheetName val="b-4"/>
      <sheetName val="КР з.ч"/>
      <sheetName val="Служебный ФК _x0000_"/>
      <sheetName val="Служебный ФК 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доп.дан."/>
      <sheetName val="Служебный_ФК"/>
      <sheetName val="Input_Assumptions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ВСДС_1 (MAIN)"/>
      <sheetName val="Общие данные"/>
      <sheetName val="Затраты утил.ТБО"/>
      <sheetName val="14_1_2_2__Услуги связи_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Staff"/>
      <sheetName val="тиме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Пром1"/>
      <sheetName val="Ural med"/>
      <sheetName val="НДПИ"/>
      <sheetName val="CONB001A_010_30"/>
      <sheetName val="Store"/>
      <sheetName val="КС 2018"/>
      <sheetName val="Lists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Prelim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 refreshError="1"/>
      <sheetData sheetId="775" refreshError="1"/>
      <sheetData sheetId="776" refreshError="1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  <sheetName val="П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>
        <row r="1">
          <cell r="H1" t="str">
            <v>Вид</v>
          </cell>
        </row>
      </sheetData>
      <sheetData sheetId="205">
        <row r="16">
          <cell r="G16" t="str">
            <v>оценка (2вар.)</v>
          </cell>
        </row>
      </sheetData>
      <sheetData sheetId="206"/>
      <sheetData sheetId="207"/>
      <sheetData sheetId="208">
        <row r="16">
          <cell r="G16" t="str">
            <v>оценка (2вар.)</v>
          </cell>
        </row>
      </sheetData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фот пп2000разбивка"/>
      <sheetName val="1NK"/>
      <sheetName val="Financial ratios А3"/>
      <sheetName val="2_2 ОтклОТМ"/>
      <sheetName val="1_3_2 ОТМ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A-20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FS-97"/>
      <sheetName val="PY misstatements"/>
      <sheetName val="TPC con vs bdg"/>
      <sheetName val="KONSOLID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6НК/_x0000_�¹"/>
      <sheetName val="CPI"/>
      <sheetName val="treatment summary"/>
      <sheetName val="sheet0"/>
      <sheetName val="Assumption Tables"/>
      <sheetName val="2013 EX RE"/>
      <sheetName val="2013 KZ+KG RE"/>
      <sheetName val="Total 2013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General Assumptions"/>
      <sheetName val="консолид Нурсат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1NK"/>
      <sheetName val="Additions testing"/>
      <sheetName val="Movement schedule"/>
      <sheetName val="depreciation testing"/>
      <sheetName val="FA Movement "/>
      <sheetName val="Project Detail Inputs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отложенные налоги"/>
      <sheetName val="Table"/>
      <sheetName val="Строки 20_21_27"/>
      <sheetName val="Control Settings"/>
      <sheetName val="2"/>
      <sheetName val="Actuals Inpu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calc"/>
      <sheetName val="АПК реформа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Служебный ФКРБ"/>
      <sheetName val="Источник финансирования"/>
      <sheetName val="Способ закупки"/>
      <sheetName val="Тип пункта плана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Summary &amp; Variables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КР з.ч"/>
      <sheetName val="полугодие"/>
      <sheetName val="Вып.П.П."/>
      <sheetName val="кварталы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Служебный ФК?_x001f_"/>
      <sheetName val="Служебный ФК?_x0012_"/>
      <sheetName val="6НК/"/>
      <sheetName val="[form.xls]6НК/"/>
      <sheetName val="[form.xls][form.xls]6НК/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Залоги c RS"/>
      <sheetName val="Индексы перероценки"/>
      <sheetName val="Актив(1)"/>
      <sheetName val="Исх"/>
      <sheetName val="Служебный ФК悤_x001d_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сводУМЗ"/>
      <sheetName val="акт10"/>
      <sheetName val="Фин. пок-ли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Intercompany transactions"/>
      <sheetName val="Форма2"/>
      <sheetName val="ЯНВАРЬ"/>
      <sheetName val="Sheet1"/>
      <sheetName val="PP&amp;E mvt for 2003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Mvmnt (consolidated)"/>
      <sheetName val="XREF"/>
      <sheetName val="Mvmnt CIP"/>
      <sheetName val="производство"/>
      <sheetName val="ДС МЗК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Список документов"/>
      <sheetName val="AHEPS"/>
      <sheetName val="OshHPP"/>
      <sheetName val="BHPP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>
        <row r="1">
          <cell r="G1">
            <v>0</v>
          </cell>
        </row>
      </sheetData>
      <sheetData sheetId="58">
        <row r="1">
          <cell r="G1">
            <v>0</v>
          </cell>
        </row>
      </sheetData>
      <sheetData sheetId="59">
        <row r="1">
          <cell r="G1" t="str">
            <v xml:space="preserve"> </v>
          </cell>
        </row>
      </sheetData>
      <sheetData sheetId="60">
        <row r="1">
          <cell r="G1">
            <v>0</v>
          </cell>
        </row>
      </sheetData>
      <sheetData sheetId="61">
        <row r="1">
          <cell r="G1" t="str">
            <v xml:space="preserve"> </v>
          </cell>
        </row>
      </sheetData>
      <sheetData sheetId="62">
        <row r="1">
          <cell r="G1">
            <v>0</v>
          </cell>
        </row>
      </sheetData>
      <sheetData sheetId="63">
        <row r="1">
          <cell r="G1" t="str">
            <v xml:space="preserve"> </v>
          </cell>
        </row>
      </sheetData>
      <sheetData sheetId="64">
        <row r="1">
          <cell r="G1">
            <v>0</v>
          </cell>
        </row>
      </sheetData>
      <sheetData sheetId="65">
        <row r="1">
          <cell r="G1">
            <v>0</v>
          </cell>
        </row>
      </sheetData>
      <sheetData sheetId="66">
        <row r="1">
          <cell r="G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Т"/>
      <sheetName val="Форма2"/>
      <sheetName val="справка"/>
      <sheetName val="группа"/>
      <sheetName val="Water trucking 2005"/>
      <sheetName val="Ден потоки"/>
      <sheetName val="#REF"/>
      <sheetName val="5NK "/>
      <sheetName val="Титул1"/>
      <sheetName val="флормиро"/>
      <sheetName val="Hidden"/>
      <sheetName val="СписокТЭП"/>
      <sheetName val="цены14"/>
      <sheetName val="Нефть"/>
      <sheetName val="Лист2"/>
      <sheetName val="ДС МЗК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Treatment Summary"/>
      <sheetName val="7.1"/>
      <sheetName val="Ф4_КБМ+АФ"/>
      <sheetName val="Справочник"/>
      <sheetName val="14_1_2_2__Услуги связи_"/>
      <sheetName val="Пром1"/>
      <sheetName val="Форма3.6"/>
      <sheetName val="Бюджет"/>
      <sheetName val="ЕдИзм"/>
      <sheetName val="Предпр"/>
      <sheetName val="#REF"/>
      <sheetName val="Assumptions"/>
      <sheetName val="Добыча нефти4"/>
      <sheetName val="исп.см.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L-1 Займ БРК инвест цели"/>
      <sheetName val="G-1"/>
      <sheetName val="1Утв ТК  Capex 07 "/>
      <sheetName val="справка"/>
      <sheetName val="группа"/>
      <sheetName val="д.7.001"/>
      <sheetName val="приложение№3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ОСВ"/>
      <sheetName val="Add-s test"/>
      <sheetName val="АЗФ"/>
      <sheetName val="АК"/>
      <sheetName val="Актюбе"/>
      <sheetName val="ССГПО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Sheet1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Loans out"/>
      <sheetName val="Гр5(о)"/>
      <sheetName val="Сводная"/>
      <sheetName val="свод"/>
      <sheetName val="Hidden"/>
      <sheetName val="#REF!"/>
      <sheetName val="МАТЕР.433,452"/>
      <sheetName val="ГБ"/>
      <sheetName val="мат расходы"/>
      <sheetName val="Баланс"/>
      <sheetName val="КР материалы"/>
      <sheetName val="Movements"/>
      <sheetName val="план"/>
      <sheetName val="Потребители"/>
      <sheetName val="Блоки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СПгнг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Штатное 2012-2015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Сеть"/>
      <sheetName val="общие данные"/>
      <sheetName val="смета"/>
      <sheetName val="табель"/>
      <sheetName val="FES"/>
      <sheetName val="Loans out"/>
      <sheetName val="МодельППП (Свод)"/>
      <sheetName val="Форма1"/>
      <sheetName val="14.1.2.2.(Услуги связи)"/>
      <sheetName val="10 БО (kzt)"/>
      <sheetName val="Баланс"/>
      <sheetName val="Бюджет"/>
      <sheetName val="Лист1"/>
      <sheetName val="2_2_ОтклОТМ"/>
      <sheetName val="1_3_2_ОТМ"/>
      <sheetName val="1кв. "/>
      <sheetName val="2кв."/>
      <sheetName val="Потребители"/>
      <sheetName val="Блоки"/>
      <sheetName val="Sheet5"/>
      <sheetName val="Cash flow 2011"/>
      <sheetName val="VLOOKUP"/>
      <sheetName val="INPUTMASTER"/>
      <sheetName val="КБ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Datashee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WBS elements RS-v.02A"/>
      <sheetName val="Balance Sheet"/>
      <sheetName val="Sales F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Заполните"/>
      <sheetName val="План"/>
      <sheetName val="Факт"/>
      <sheetName val="Лист5"/>
      <sheetName val="глина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Способ закупки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баки _2_"/>
      <sheetName val="ИД"/>
      <sheetName val="Prelim Cost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60701"/>
      <sheetName val="Движение ОС"/>
      <sheetName val="#REF!"/>
      <sheetName val="\USER\MANAT\CREDITY\REGION\ARHI"/>
      <sheetName val="N-200.1"/>
      <sheetName val="N-500.1"/>
      <sheetName val="depreciation testing"/>
      <sheetName val="PV-date"/>
      <sheetName val="8210.09"/>
      <sheetName val="ОС и ИН (120)"/>
      <sheetName val="технический-НЕ УДАЛЯТЬ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157"/>
  <sheetViews>
    <sheetView topLeftCell="A112" zoomScale="80" zoomScaleNormal="80" zoomScaleSheetLayoutView="80" workbookViewId="0">
      <selection activeCell="A154" sqref="A154"/>
    </sheetView>
  </sheetViews>
  <sheetFormatPr defaultColWidth="9.42578125" defaultRowHeight="12.75" outlineLevelRow="2" x14ac:dyDescent="0.2"/>
  <cols>
    <col min="1" max="1" width="81.5703125" style="8" customWidth="1"/>
    <col min="2" max="2" width="9.85546875" style="7" customWidth="1"/>
    <col min="3" max="3" width="21.42578125" style="3" customWidth="1"/>
    <col min="4" max="4" width="24" style="16" customWidth="1"/>
    <col min="5" max="5" width="13.5703125" style="13" bestFit="1" customWidth="1"/>
    <col min="6" max="6" width="13" style="13" customWidth="1"/>
    <col min="7" max="7" width="9.42578125" style="7"/>
    <col min="8" max="8" width="16.42578125" style="7" bestFit="1" customWidth="1"/>
    <col min="9" max="9" width="19.5703125" style="7" customWidth="1"/>
    <col min="10" max="16384" width="9.42578125" style="7"/>
  </cols>
  <sheetData>
    <row r="1" spans="1:9" x14ac:dyDescent="0.2">
      <c r="A1" s="1"/>
      <c r="B1" s="2"/>
      <c r="D1" s="4" t="s">
        <v>91</v>
      </c>
      <c r="E1" s="5"/>
      <c r="F1" s="5"/>
      <c r="G1" s="6"/>
      <c r="H1" s="6"/>
      <c r="I1" s="6"/>
    </row>
    <row r="2" spans="1:9" x14ac:dyDescent="0.2">
      <c r="A2" s="1"/>
      <c r="B2" s="2"/>
      <c r="D2" s="4" t="s">
        <v>92</v>
      </c>
      <c r="E2" s="5"/>
      <c r="F2" s="5"/>
      <c r="G2" s="6"/>
      <c r="H2" s="6"/>
      <c r="I2" s="6"/>
    </row>
    <row r="3" spans="1:9" x14ac:dyDescent="0.2">
      <c r="A3" s="1"/>
      <c r="B3" s="2"/>
      <c r="D3" s="4" t="s">
        <v>93</v>
      </c>
      <c r="E3" s="5"/>
      <c r="F3" s="5"/>
      <c r="G3" s="6"/>
      <c r="H3" s="6"/>
      <c r="I3" s="6"/>
    </row>
    <row r="4" spans="1:9" x14ac:dyDescent="0.2">
      <c r="C4" s="9"/>
      <c r="D4" s="10"/>
      <c r="E4" s="5"/>
      <c r="F4" s="5"/>
      <c r="G4" s="6"/>
      <c r="H4" s="6"/>
      <c r="I4" s="6"/>
    </row>
    <row r="5" spans="1:9" x14ac:dyDescent="0.2">
      <c r="C5" s="9"/>
      <c r="D5" s="10" t="s">
        <v>91</v>
      </c>
      <c r="E5" s="5"/>
      <c r="F5" s="5"/>
      <c r="G5" s="6"/>
      <c r="H5" s="6"/>
      <c r="I5" s="6"/>
    </row>
    <row r="6" spans="1:9" x14ac:dyDescent="0.2">
      <c r="C6" s="9"/>
      <c r="D6" s="10" t="s">
        <v>94</v>
      </c>
      <c r="E6" s="5"/>
      <c r="F6" s="5"/>
      <c r="G6" s="6"/>
      <c r="H6" s="6"/>
      <c r="I6" s="6"/>
    </row>
    <row r="7" spans="1:9" x14ac:dyDescent="0.2">
      <c r="C7" s="9"/>
      <c r="D7" s="10" t="s">
        <v>95</v>
      </c>
      <c r="E7" s="5"/>
      <c r="F7" s="5"/>
      <c r="G7" s="6"/>
      <c r="H7" s="6"/>
      <c r="I7" s="6"/>
    </row>
    <row r="8" spans="1:9" x14ac:dyDescent="0.2">
      <c r="A8" s="1"/>
      <c r="B8" s="2"/>
      <c r="C8" s="11"/>
      <c r="D8" s="12"/>
    </row>
    <row r="9" spans="1:9" x14ac:dyDescent="0.2">
      <c r="A9" s="1"/>
      <c r="B9" s="2"/>
      <c r="C9" s="14" t="s">
        <v>0</v>
      </c>
      <c r="D9" s="10" t="s">
        <v>96</v>
      </c>
    </row>
    <row r="10" spans="1:9" ht="25.5" x14ac:dyDescent="0.2">
      <c r="A10" s="1" t="s">
        <v>97</v>
      </c>
      <c r="B10" s="2"/>
      <c r="C10" s="15" t="s">
        <v>98</v>
      </c>
    </row>
    <row r="11" spans="1:9" ht="51" x14ac:dyDescent="0.2">
      <c r="A11" s="1" t="s">
        <v>99</v>
      </c>
      <c r="B11" s="2"/>
      <c r="C11" s="15" t="s">
        <v>100</v>
      </c>
    </row>
    <row r="12" spans="1:9" x14ac:dyDescent="0.2">
      <c r="A12" s="1" t="s">
        <v>101</v>
      </c>
      <c r="B12" s="2"/>
      <c r="C12" s="15" t="s">
        <v>102</v>
      </c>
    </row>
    <row r="13" spans="1:9" ht="15.75" customHeight="1" x14ac:dyDescent="0.2">
      <c r="A13" s="1" t="s">
        <v>103</v>
      </c>
      <c r="B13" s="2"/>
      <c r="C13" s="15" t="s">
        <v>104</v>
      </c>
      <c r="D13" s="17"/>
    </row>
    <row r="14" spans="1:9" x14ac:dyDescent="0.2">
      <c r="A14" s="1" t="s">
        <v>105</v>
      </c>
      <c r="B14" s="2"/>
      <c r="C14" s="15" t="s">
        <v>106</v>
      </c>
      <c r="D14" s="17"/>
    </row>
    <row r="15" spans="1:9" x14ac:dyDescent="0.2">
      <c r="A15" s="1" t="s">
        <v>107</v>
      </c>
      <c r="B15" s="2"/>
      <c r="C15" s="18">
        <v>3913</v>
      </c>
      <c r="D15" s="17"/>
    </row>
    <row r="16" spans="1:9" x14ac:dyDescent="0.2">
      <c r="A16" s="1" t="s">
        <v>108</v>
      </c>
      <c r="B16" s="2"/>
      <c r="C16" s="15" t="s">
        <v>110</v>
      </c>
      <c r="D16" s="17"/>
    </row>
    <row r="17" spans="1:6" ht="51" x14ac:dyDescent="0.2">
      <c r="A17" s="1" t="s">
        <v>109</v>
      </c>
      <c r="B17" s="2"/>
      <c r="C17" s="15" t="s">
        <v>111</v>
      </c>
      <c r="D17" s="17"/>
    </row>
    <row r="18" spans="1:6" x14ac:dyDescent="0.2">
      <c r="A18" s="1"/>
      <c r="B18" s="2"/>
      <c r="C18" s="19"/>
      <c r="D18" s="17"/>
    </row>
    <row r="19" spans="1:6" x14ac:dyDescent="0.2">
      <c r="A19" s="20" t="s">
        <v>112</v>
      </c>
      <c r="B19" s="21"/>
      <c r="C19" s="21"/>
      <c r="D19" s="21"/>
    </row>
    <row r="20" spans="1:6" x14ac:dyDescent="0.2">
      <c r="A20" s="22" t="s">
        <v>113</v>
      </c>
      <c r="B20" s="23"/>
      <c r="C20" s="24">
        <v>45291</v>
      </c>
      <c r="D20" s="23"/>
    </row>
    <row r="21" spans="1:6" x14ac:dyDescent="0.2">
      <c r="A21" s="25"/>
      <c r="B21" s="26"/>
      <c r="C21" s="26"/>
      <c r="D21" s="27" t="s">
        <v>235</v>
      </c>
    </row>
    <row r="22" spans="1:6" s="29" customFormat="1" ht="25.5" customHeight="1" x14ac:dyDescent="0.2">
      <c r="A22" s="291" t="s">
        <v>114</v>
      </c>
      <c r="B22" s="291" t="s">
        <v>115</v>
      </c>
      <c r="C22" s="291" t="s">
        <v>140</v>
      </c>
      <c r="D22" s="291" t="s">
        <v>116</v>
      </c>
      <c r="E22" s="28"/>
      <c r="F22" s="28"/>
    </row>
    <row r="23" spans="1:6" s="29" customFormat="1" x14ac:dyDescent="0.2">
      <c r="A23" s="292"/>
      <c r="B23" s="292"/>
      <c r="C23" s="292"/>
      <c r="D23" s="292"/>
      <c r="E23" s="28"/>
      <c r="F23" s="28"/>
    </row>
    <row r="24" spans="1:6" s="34" customFormat="1" x14ac:dyDescent="0.2">
      <c r="A24" s="30" t="s">
        <v>117</v>
      </c>
      <c r="B24" s="31"/>
      <c r="C24" s="32"/>
      <c r="D24" s="32"/>
      <c r="E24" s="33"/>
      <c r="F24" s="33"/>
    </row>
    <row r="25" spans="1:6" x14ac:dyDescent="0.2">
      <c r="A25" s="35" t="s">
        <v>141</v>
      </c>
      <c r="B25" s="36" t="s">
        <v>1</v>
      </c>
      <c r="C25" s="37">
        <v>17752691</v>
      </c>
      <c r="D25" s="37">
        <v>16394188</v>
      </c>
    </row>
    <row r="26" spans="1:6" x14ac:dyDescent="0.2">
      <c r="A26" s="35" t="s">
        <v>142</v>
      </c>
      <c r="B26" s="36" t="s">
        <v>2</v>
      </c>
      <c r="C26" s="38">
        <f>SUM(C27:C31)</f>
        <v>172166</v>
      </c>
      <c r="D26" s="38">
        <f>SUM(D27:D31)</f>
        <v>759048</v>
      </c>
    </row>
    <row r="27" spans="1:6" outlineLevel="1" x14ac:dyDescent="0.2">
      <c r="A27" s="35" t="s">
        <v>118</v>
      </c>
      <c r="B27" s="36"/>
      <c r="C27" s="38"/>
      <c r="D27" s="38"/>
    </row>
    <row r="28" spans="1:6" outlineLevel="1" x14ac:dyDescent="0.2">
      <c r="A28" s="35" t="s">
        <v>121</v>
      </c>
      <c r="B28" s="36"/>
      <c r="C28" s="38">
        <v>96378</v>
      </c>
      <c r="D28" s="38">
        <v>680633</v>
      </c>
    </row>
    <row r="29" spans="1:6" ht="25.5" outlineLevel="1" x14ac:dyDescent="0.2">
      <c r="A29" s="35" t="s">
        <v>122</v>
      </c>
      <c r="B29" s="36"/>
      <c r="C29" s="38">
        <v>0</v>
      </c>
      <c r="D29" s="38"/>
    </row>
    <row r="30" spans="1:6" outlineLevel="1" x14ac:dyDescent="0.2">
      <c r="A30" s="35" t="s">
        <v>123</v>
      </c>
      <c r="B30" s="36"/>
      <c r="C30" s="38">
        <v>75065</v>
      </c>
      <c r="D30" s="38">
        <v>77692</v>
      </c>
    </row>
    <row r="31" spans="1:6" outlineLevel="1" x14ac:dyDescent="0.2">
      <c r="A31" s="35" t="s">
        <v>124</v>
      </c>
      <c r="B31" s="36"/>
      <c r="C31" s="38">
        <v>723</v>
      </c>
      <c r="D31" s="38">
        <v>723</v>
      </c>
    </row>
    <row r="32" spans="1:6" x14ac:dyDescent="0.2">
      <c r="A32" s="35" t="s">
        <v>143</v>
      </c>
      <c r="B32" s="36" t="s">
        <v>3</v>
      </c>
      <c r="C32" s="38"/>
      <c r="D32" s="38"/>
    </row>
    <row r="33" spans="1:8" x14ac:dyDescent="0.2">
      <c r="A33" s="35" t="s">
        <v>144</v>
      </c>
      <c r="B33" s="36" t="s">
        <v>4</v>
      </c>
      <c r="C33" s="38"/>
      <c r="D33" s="38"/>
    </row>
    <row r="34" spans="1:8" x14ac:dyDescent="0.2">
      <c r="A34" s="265" t="s">
        <v>125</v>
      </c>
      <c r="B34" s="36" t="s">
        <v>5</v>
      </c>
      <c r="C34" s="38"/>
      <c r="D34" s="38"/>
    </row>
    <row r="35" spans="1:8" x14ac:dyDescent="0.2">
      <c r="A35" s="265" t="s">
        <v>145</v>
      </c>
      <c r="B35" s="36" t="s">
        <v>6</v>
      </c>
      <c r="C35" s="39"/>
      <c r="D35" s="39"/>
    </row>
    <row r="36" spans="1:8" x14ac:dyDescent="0.2">
      <c r="A36" s="265" t="s">
        <v>126</v>
      </c>
      <c r="B36" s="36" t="s">
        <v>7</v>
      </c>
      <c r="C36" s="40">
        <f>SUM(C37:C38)</f>
        <v>7927037</v>
      </c>
      <c r="D36" s="40">
        <f>SUM(D37:D38)</f>
        <v>14534899</v>
      </c>
    </row>
    <row r="37" spans="1:8" s="44" customFormat="1" outlineLevel="1" x14ac:dyDescent="0.2">
      <c r="A37" s="264" t="s">
        <v>127</v>
      </c>
      <c r="B37" s="41"/>
      <c r="C37" s="42">
        <v>7872650</v>
      </c>
      <c r="D37" s="42">
        <v>14451586</v>
      </c>
      <c r="E37" s="43"/>
      <c r="F37" s="43"/>
    </row>
    <row r="38" spans="1:8" s="44" customFormat="1" outlineLevel="1" x14ac:dyDescent="0.2">
      <c r="A38" s="266" t="s">
        <v>128</v>
      </c>
      <c r="B38" s="45"/>
      <c r="C38" s="46">
        <v>54387</v>
      </c>
      <c r="D38" s="46">
        <v>83313</v>
      </c>
      <c r="E38" s="47"/>
      <c r="F38" s="47"/>
      <c r="G38" s="48"/>
      <c r="H38" s="49"/>
    </row>
    <row r="39" spans="1:8" x14ac:dyDescent="0.2">
      <c r="A39" s="265" t="s">
        <v>129</v>
      </c>
      <c r="B39" s="50" t="s">
        <v>8</v>
      </c>
      <c r="C39" s="51">
        <v>44829</v>
      </c>
      <c r="D39" s="51">
        <v>26609</v>
      </c>
      <c r="E39" s="47"/>
      <c r="F39" s="47"/>
      <c r="G39" s="6"/>
      <c r="H39" s="6"/>
    </row>
    <row r="40" spans="1:8" x14ac:dyDescent="0.2">
      <c r="A40" s="265" t="s">
        <v>146</v>
      </c>
      <c r="B40" s="50" t="s">
        <v>9</v>
      </c>
      <c r="C40" s="51"/>
      <c r="D40" s="51"/>
      <c r="E40" s="47"/>
      <c r="F40" s="47"/>
      <c r="G40" s="6"/>
      <c r="H40" s="6"/>
    </row>
    <row r="41" spans="1:8" x14ac:dyDescent="0.2">
      <c r="A41" s="267" t="s">
        <v>130</v>
      </c>
      <c r="B41" s="50" t="s">
        <v>10</v>
      </c>
      <c r="C41" s="51">
        <v>3716089</v>
      </c>
      <c r="D41" s="51">
        <v>1557436</v>
      </c>
      <c r="E41" s="47"/>
      <c r="F41" s="47"/>
      <c r="G41" s="6"/>
      <c r="H41" s="6"/>
    </row>
    <row r="42" spans="1:8" x14ac:dyDescent="0.2">
      <c r="A42" s="267" t="s">
        <v>131</v>
      </c>
      <c r="B42" s="52" t="s">
        <v>11</v>
      </c>
      <c r="C42" s="51">
        <v>35532073</v>
      </c>
      <c r="D42" s="51">
        <v>56283825</v>
      </c>
      <c r="E42" s="53"/>
      <c r="F42" s="53"/>
      <c r="G42" s="6"/>
      <c r="H42" s="6"/>
    </row>
    <row r="43" spans="1:8" x14ac:dyDescent="0.2">
      <c r="A43" s="268" t="s">
        <v>132</v>
      </c>
      <c r="B43" s="52" t="s">
        <v>12</v>
      </c>
      <c r="C43" s="51"/>
      <c r="D43" s="51"/>
      <c r="E43" s="53"/>
      <c r="F43" s="53"/>
      <c r="G43" s="6"/>
      <c r="H43" s="6"/>
    </row>
    <row r="44" spans="1:8" x14ac:dyDescent="0.2">
      <c r="A44" s="268" t="s">
        <v>147</v>
      </c>
      <c r="B44" s="52" t="s">
        <v>13</v>
      </c>
      <c r="C44" s="51">
        <f>SUM(C45:C46)</f>
        <v>6344141</v>
      </c>
      <c r="D44" s="51">
        <f>SUM(D45:D46)</f>
        <v>23086814</v>
      </c>
      <c r="E44" s="53"/>
      <c r="F44" s="53"/>
      <c r="G44" s="49"/>
      <c r="H44" s="6"/>
    </row>
    <row r="45" spans="1:8" x14ac:dyDescent="0.2">
      <c r="A45" s="269" t="s">
        <v>147</v>
      </c>
      <c r="B45" s="55"/>
      <c r="C45" s="56">
        <v>1295528</v>
      </c>
      <c r="D45" s="56">
        <v>17919140</v>
      </c>
      <c r="E45" s="57"/>
      <c r="F45" s="57"/>
      <c r="G45" s="49"/>
      <c r="H45" s="58"/>
    </row>
    <row r="46" spans="1:8" x14ac:dyDescent="0.2">
      <c r="A46" s="269" t="s">
        <v>133</v>
      </c>
      <c r="B46" s="55"/>
      <c r="C46" s="56">
        <v>5048613</v>
      </c>
      <c r="D46" s="56">
        <v>5167674</v>
      </c>
      <c r="E46" s="47"/>
      <c r="F46" s="47"/>
      <c r="G46" s="49"/>
      <c r="H46" s="6"/>
    </row>
    <row r="47" spans="1:8" s="34" customFormat="1" ht="25.5" x14ac:dyDescent="0.2">
      <c r="A47" s="59" t="s">
        <v>148</v>
      </c>
      <c r="B47" s="60">
        <v>100</v>
      </c>
      <c r="C47" s="61">
        <f>C25+C26+C32+C33+C34+C35+C36+C39+C40+C41+C42+C43+C44</f>
        <v>71489026</v>
      </c>
      <c r="D47" s="61">
        <f>D25+D26+D32+D33+D34+D35+D36+D39+D40+D41+D42+D43+D44</f>
        <v>112642819</v>
      </c>
      <c r="E47" s="62"/>
      <c r="F47" s="62"/>
      <c r="G47" s="63"/>
      <c r="H47" s="63"/>
    </row>
    <row r="48" spans="1:8" s="34" customFormat="1" x14ac:dyDescent="0.2">
      <c r="A48" s="59" t="s">
        <v>149</v>
      </c>
      <c r="B48" s="60">
        <v>101</v>
      </c>
      <c r="C48" s="64"/>
      <c r="D48" s="64"/>
      <c r="E48" s="62"/>
      <c r="F48" s="62"/>
      <c r="G48" s="63"/>
      <c r="H48" s="63"/>
    </row>
    <row r="49" spans="1:6" s="34" customFormat="1" x14ac:dyDescent="0.2">
      <c r="A49" s="30" t="s">
        <v>134</v>
      </c>
      <c r="B49" s="65"/>
      <c r="C49" s="32"/>
      <c r="D49" s="32"/>
      <c r="E49" s="33"/>
      <c r="F49" s="33"/>
    </row>
    <row r="50" spans="1:6" x14ac:dyDescent="0.2">
      <c r="A50" s="265" t="s">
        <v>150</v>
      </c>
      <c r="B50" s="36">
        <v>110</v>
      </c>
      <c r="C50" s="38">
        <f>SUM(C51:C56)</f>
        <v>310752</v>
      </c>
      <c r="D50" s="38">
        <f>SUM(D51:D56)</f>
        <v>276625</v>
      </c>
    </row>
    <row r="51" spans="1:6" outlineLevel="1" x14ac:dyDescent="0.2">
      <c r="A51" s="265" t="s">
        <v>136</v>
      </c>
      <c r="B51" s="36"/>
      <c r="C51" s="38"/>
      <c r="D51" s="38"/>
    </row>
    <row r="52" spans="1:6" outlineLevel="1" x14ac:dyDescent="0.2">
      <c r="A52" s="265" t="s">
        <v>135</v>
      </c>
      <c r="B52" s="36"/>
      <c r="C52" s="38">
        <v>264125</v>
      </c>
      <c r="D52" s="66">
        <v>189432</v>
      </c>
    </row>
    <row r="53" spans="1:6" outlineLevel="1" x14ac:dyDescent="0.2">
      <c r="A53" s="265" t="s">
        <v>120</v>
      </c>
      <c r="B53" s="36"/>
      <c r="C53" s="38"/>
      <c r="D53" s="66"/>
    </row>
    <row r="54" spans="1:6" ht="25.5" outlineLevel="1" x14ac:dyDescent="0.2">
      <c r="A54" s="265" t="s">
        <v>119</v>
      </c>
      <c r="B54" s="36"/>
      <c r="C54" s="38"/>
      <c r="D54" s="66"/>
    </row>
    <row r="55" spans="1:6" outlineLevel="1" x14ac:dyDescent="0.2">
      <c r="A55" s="265" t="s">
        <v>137</v>
      </c>
      <c r="B55" s="36"/>
      <c r="C55" s="38">
        <v>46627</v>
      </c>
      <c r="D55" s="66">
        <v>87193</v>
      </c>
    </row>
    <row r="56" spans="1:6" outlineLevel="1" x14ac:dyDescent="0.2">
      <c r="A56" s="265" t="s">
        <v>138</v>
      </c>
      <c r="B56" s="36"/>
      <c r="C56" s="38"/>
      <c r="D56" s="38"/>
    </row>
    <row r="57" spans="1:6" x14ac:dyDescent="0.2">
      <c r="A57" s="265" t="s">
        <v>151</v>
      </c>
      <c r="B57" s="36">
        <v>111</v>
      </c>
      <c r="C57" s="38">
        <v>103770</v>
      </c>
      <c r="D57" s="38">
        <v>110704</v>
      </c>
    </row>
    <row r="58" spans="1:6" x14ac:dyDescent="0.2">
      <c r="A58" s="265" t="s">
        <v>152</v>
      </c>
      <c r="B58" s="36">
        <v>112</v>
      </c>
      <c r="C58" s="38"/>
      <c r="D58" s="38"/>
    </row>
    <row r="59" spans="1:6" x14ac:dyDescent="0.2">
      <c r="A59" s="35" t="s">
        <v>139</v>
      </c>
      <c r="B59" s="36">
        <v>113</v>
      </c>
      <c r="C59" s="38"/>
      <c r="D59" s="38"/>
    </row>
    <row r="60" spans="1:6" x14ac:dyDescent="0.2">
      <c r="A60" s="67" t="s">
        <v>153</v>
      </c>
      <c r="B60" s="68">
        <v>114</v>
      </c>
      <c r="C60" s="69"/>
      <c r="D60" s="69"/>
    </row>
    <row r="61" spans="1:6" s="44" customFormat="1" x14ac:dyDescent="0.2">
      <c r="A61" s="70" t="s">
        <v>14</v>
      </c>
      <c r="B61" s="68">
        <v>115</v>
      </c>
      <c r="C61" s="71">
        <f>SUM(C62:C63)</f>
        <v>6633845</v>
      </c>
      <c r="D61" s="71">
        <f>SUM(D62:D63)</f>
        <v>956636</v>
      </c>
      <c r="E61" s="43"/>
      <c r="F61" s="43"/>
    </row>
    <row r="62" spans="1:6" s="44" customFormat="1" outlineLevel="1" x14ac:dyDescent="0.2">
      <c r="A62" s="72" t="s">
        <v>154</v>
      </c>
      <c r="B62" s="68"/>
      <c r="C62" s="71"/>
      <c r="D62" s="71"/>
      <c r="E62" s="43"/>
      <c r="F62" s="43"/>
    </row>
    <row r="63" spans="1:6" s="44" customFormat="1" outlineLevel="1" x14ac:dyDescent="0.2">
      <c r="A63" s="72" t="s">
        <v>155</v>
      </c>
      <c r="B63" s="68"/>
      <c r="C63" s="71">
        <v>6633845</v>
      </c>
      <c r="D63" s="71">
        <v>956636</v>
      </c>
      <c r="E63" s="43"/>
      <c r="F63" s="43"/>
    </row>
    <row r="64" spans="1:6" s="44" customFormat="1" x14ac:dyDescent="0.2">
      <c r="A64" s="70" t="s">
        <v>156</v>
      </c>
      <c r="B64" s="68">
        <v>116</v>
      </c>
      <c r="C64" s="71"/>
      <c r="D64" s="71"/>
      <c r="E64" s="43"/>
      <c r="F64" s="43"/>
    </row>
    <row r="65" spans="1:7" x14ac:dyDescent="0.2">
      <c r="A65" s="35" t="s">
        <v>157</v>
      </c>
      <c r="B65" s="36">
        <v>117</v>
      </c>
      <c r="C65" s="39"/>
      <c r="D65" s="39"/>
    </row>
    <row r="66" spans="1:7" s="44" customFormat="1" outlineLevel="1" x14ac:dyDescent="0.2">
      <c r="A66" s="264" t="s">
        <v>127</v>
      </c>
      <c r="B66" s="41"/>
      <c r="C66" s="42"/>
      <c r="D66" s="42"/>
      <c r="E66" s="43"/>
      <c r="F66" s="43"/>
    </row>
    <row r="67" spans="1:7" s="44" customFormat="1" outlineLevel="1" x14ac:dyDescent="0.2">
      <c r="A67" s="264" t="s">
        <v>128</v>
      </c>
      <c r="B67" s="41"/>
      <c r="C67" s="42"/>
      <c r="D67" s="42"/>
      <c r="E67" s="43"/>
      <c r="F67" s="43"/>
    </row>
    <row r="68" spans="1:7" s="44" customFormat="1" x14ac:dyDescent="0.2">
      <c r="A68" s="270" t="s">
        <v>158</v>
      </c>
      <c r="B68" s="36">
        <v>118</v>
      </c>
      <c r="C68" s="42"/>
      <c r="D68" s="42"/>
      <c r="E68" s="43"/>
      <c r="F68" s="43"/>
    </row>
    <row r="69" spans="1:7" s="44" customFormat="1" x14ac:dyDescent="0.2">
      <c r="A69" s="270" t="s">
        <v>159</v>
      </c>
      <c r="B69" s="36">
        <v>119</v>
      </c>
      <c r="C69" s="42"/>
      <c r="D69" s="42"/>
      <c r="E69" s="43"/>
      <c r="F69" s="43"/>
    </row>
    <row r="70" spans="1:7" x14ac:dyDescent="0.2">
      <c r="A70" s="35" t="s">
        <v>160</v>
      </c>
      <c r="B70" s="36">
        <v>120</v>
      </c>
      <c r="C70" s="38"/>
      <c r="D70" s="38"/>
    </row>
    <row r="71" spans="1:7" x14ac:dyDescent="0.2">
      <c r="A71" s="35" t="s">
        <v>161</v>
      </c>
      <c r="B71" s="36">
        <v>121</v>
      </c>
      <c r="C71" s="38">
        <v>32922896</v>
      </c>
      <c r="D71" s="38">
        <v>32847931</v>
      </c>
    </row>
    <row r="72" spans="1:7" x14ac:dyDescent="0.2">
      <c r="A72" s="35" t="s">
        <v>162</v>
      </c>
      <c r="B72" s="36">
        <v>122</v>
      </c>
      <c r="C72" s="38">
        <v>102470</v>
      </c>
      <c r="D72" s="38">
        <v>130596</v>
      </c>
    </row>
    <row r="73" spans="1:7" x14ac:dyDescent="0.2">
      <c r="A73" s="35" t="s">
        <v>132</v>
      </c>
      <c r="B73" s="36">
        <v>123</v>
      </c>
      <c r="C73" s="38">
        <v>0</v>
      </c>
      <c r="D73" s="38">
        <v>0</v>
      </c>
    </row>
    <row r="74" spans="1:7" x14ac:dyDescent="0.2">
      <c r="A74" s="35" t="s">
        <v>163</v>
      </c>
      <c r="B74" s="36">
        <v>124</v>
      </c>
      <c r="C74" s="38">
        <v>318712</v>
      </c>
      <c r="D74" s="38">
        <v>315624</v>
      </c>
    </row>
    <row r="75" spans="1:7" x14ac:dyDescent="0.2">
      <c r="A75" s="35" t="s">
        <v>164</v>
      </c>
      <c r="B75" s="36">
        <v>125</v>
      </c>
      <c r="C75" s="38">
        <v>440371</v>
      </c>
      <c r="D75" s="38">
        <v>429000</v>
      </c>
    </row>
    <row r="76" spans="1:7" x14ac:dyDescent="0.2">
      <c r="A76" s="35" t="s">
        <v>165</v>
      </c>
      <c r="B76" s="36">
        <v>126</v>
      </c>
      <c r="C76" s="38">
        <v>91253</v>
      </c>
      <c r="D76" s="38">
        <v>44255</v>
      </c>
    </row>
    <row r="77" spans="1:7" x14ac:dyDescent="0.2">
      <c r="A77" s="67" t="s">
        <v>166</v>
      </c>
      <c r="B77" s="68">
        <v>127</v>
      </c>
      <c r="C77" s="73">
        <f>SUM(C78:C80)</f>
        <v>7005295</v>
      </c>
      <c r="D77" s="73">
        <f>SUM(D78:D80)</f>
        <v>7367684</v>
      </c>
      <c r="G77" s="74"/>
    </row>
    <row r="78" spans="1:7" outlineLevel="1" x14ac:dyDescent="0.2">
      <c r="A78" s="264" t="s">
        <v>167</v>
      </c>
      <c r="B78" s="75"/>
      <c r="C78" s="71">
        <v>5157331</v>
      </c>
      <c r="D78" s="71">
        <v>5059281</v>
      </c>
    </row>
    <row r="79" spans="1:7" outlineLevel="1" x14ac:dyDescent="0.2">
      <c r="A79" s="271" t="s">
        <v>166</v>
      </c>
      <c r="B79" s="75"/>
      <c r="C79" s="71">
        <v>1847964</v>
      </c>
      <c r="D79" s="71">
        <v>2308403</v>
      </c>
    </row>
    <row r="80" spans="1:7" outlineLevel="1" x14ac:dyDescent="0.2">
      <c r="A80" s="76" t="s">
        <v>168</v>
      </c>
      <c r="B80" s="77"/>
      <c r="C80" s="78"/>
      <c r="D80" s="78"/>
      <c r="E80" s="47"/>
      <c r="F80" s="53"/>
      <c r="G80" s="6"/>
    </row>
    <row r="81" spans="1:6" s="34" customFormat="1" ht="25.5" x14ac:dyDescent="0.2">
      <c r="A81" s="30" t="s">
        <v>169</v>
      </c>
      <c r="B81" s="65">
        <v>200</v>
      </c>
      <c r="C81" s="79">
        <f>C50+C57+C58+C59+C60+C61+C64+C65+C68+C657+C70+C71+C72+C73+C74+C75+C76+C77+C69</f>
        <v>47929364</v>
      </c>
      <c r="D81" s="79">
        <f>D50+D57+D58+D59+D60+D61+D64+D65+D68+D657+D70+D71+D72+D73+D74+D75+D76+D77+D69</f>
        <v>42479055</v>
      </c>
      <c r="E81" s="33"/>
      <c r="F81" s="33"/>
    </row>
    <row r="82" spans="1:6" s="34" customFormat="1" x14ac:dyDescent="0.2">
      <c r="A82" s="30" t="s">
        <v>221</v>
      </c>
      <c r="B82" s="31"/>
      <c r="C82" s="79">
        <f>C81+C48+C47</f>
        <v>119418390</v>
      </c>
      <c r="D82" s="79">
        <f>D81+D48+D47</f>
        <v>155121874</v>
      </c>
      <c r="E82" s="33"/>
      <c r="F82" s="33"/>
    </row>
    <row r="83" spans="1:6" s="84" customFormat="1" ht="25.5" x14ac:dyDescent="0.2">
      <c r="A83" s="80" t="s">
        <v>170</v>
      </c>
      <c r="B83" s="81" t="s">
        <v>115</v>
      </c>
      <c r="C83" s="82"/>
      <c r="D83" s="82"/>
      <c r="E83" s="83"/>
      <c r="F83" s="83"/>
    </row>
    <row r="84" spans="1:6" s="34" customFormat="1" x14ac:dyDescent="0.2">
      <c r="A84" s="30" t="s">
        <v>171</v>
      </c>
      <c r="B84" s="31"/>
      <c r="C84" s="32"/>
      <c r="D84" s="32"/>
      <c r="E84" s="33"/>
      <c r="F84" s="33"/>
    </row>
    <row r="85" spans="1:6" x14ac:dyDescent="0.2">
      <c r="A85" s="35" t="s">
        <v>172</v>
      </c>
      <c r="B85" s="36">
        <v>210</v>
      </c>
      <c r="C85" s="39">
        <f>SUM(C86:C89)</f>
        <v>12829</v>
      </c>
      <c r="D85" s="39">
        <f>SUM(D86:D89)</f>
        <v>14500</v>
      </c>
    </row>
    <row r="86" spans="1:6" s="44" customFormat="1" outlineLevel="2" x14ac:dyDescent="0.2">
      <c r="A86" s="264" t="s">
        <v>173</v>
      </c>
      <c r="B86" s="75"/>
      <c r="C86" s="71"/>
      <c r="D86" s="71"/>
      <c r="E86" s="13"/>
      <c r="F86" s="13"/>
    </row>
    <row r="87" spans="1:6" s="44" customFormat="1" ht="25.5" outlineLevel="2" x14ac:dyDescent="0.2">
      <c r="A87" s="272" t="s">
        <v>175</v>
      </c>
      <c r="B87" s="75"/>
      <c r="C87" s="71">
        <v>12829</v>
      </c>
      <c r="D87" s="71">
        <v>14500</v>
      </c>
      <c r="E87" s="43"/>
      <c r="F87" s="43"/>
    </row>
    <row r="88" spans="1:6" s="44" customFormat="1" outlineLevel="2" x14ac:dyDescent="0.2">
      <c r="A88" s="264" t="s">
        <v>176</v>
      </c>
      <c r="B88" s="75"/>
      <c r="C88" s="71"/>
      <c r="D88" s="71"/>
      <c r="E88" s="43"/>
      <c r="F88" s="43"/>
    </row>
    <row r="89" spans="1:6" s="44" customFormat="1" outlineLevel="2" x14ac:dyDescent="0.2">
      <c r="A89" s="264" t="s">
        <v>177</v>
      </c>
      <c r="B89" s="75"/>
      <c r="C89" s="71"/>
      <c r="D89" s="71"/>
      <c r="E89" s="43"/>
      <c r="F89" s="43"/>
    </row>
    <row r="90" spans="1:6" s="44" customFormat="1" ht="25.5" outlineLevel="2" x14ac:dyDescent="0.2">
      <c r="A90" s="35" t="s">
        <v>178</v>
      </c>
      <c r="B90" s="68">
        <v>211</v>
      </c>
      <c r="C90" s="71"/>
      <c r="D90" s="71"/>
      <c r="E90" s="43"/>
      <c r="F90" s="43"/>
    </row>
    <row r="91" spans="1:6" x14ac:dyDescent="0.2">
      <c r="A91" s="35" t="s">
        <v>125</v>
      </c>
      <c r="B91" s="36">
        <v>212</v>
      </c>
      <c r="C91" s="38"/>
      <c r="D91" s="38"/>
    </row>
    <row r="92" spans="1:6" x14ac:dyDescent="0.2">
      <c r="A92" s="35" t="s">
        <v>179</v>
      </c>
      <c r="B92" s="36">
        <v>213</v>
      </c>
      <c r="C92" s="39">
        <f>SUM(C93:C94)</f>
        <v>862882</v>
      </c>
      <c r="D92" s="39">
        <f>SUM(D93:D94)</f>
        <v>643390</v>
      </c>
    </row>
    <row r="93" spans="1:6" s="44" customFormat="1" outlineLevel="1" x14ac:dyDescent="0.2">
      <c r="A93" s="264" t="s">
        <v>180</v>
      </c>
      <c r="B93" s="41"/>
      <c r="C93" s="42"/>
      <c r="D93" s="42"/>
      <c r="E93" s="13"/>
      <c r="F93" s="13"/>
    </row>
    <row r="94" spans="1:6" s="44" customFormat="1" outlineLevel="1" x14ac:dyDescent="0.2">
      <c r="A94" s="264" t="s">
        <v>181</v>
      </c>
      <c r="B94" s="41"/>
      <c r="C94" s="42">
        <v>862882</v>
      </c>
      <c r="D94" s="42">
        <v>643390</v>
      </c>
      <c r="E94" s="13"/>
      <c r="F94" s="43"/>
    </row>
    <row r="95" spans="1:6" x14ac:dyDescent="0.2">
      <c r="A95" s="35" t="s">
        <v>182</v>
      </c>
      <c r="B95" s="36">
        <v>214</v>
      </c>
      <c r="C95" s="39">
        <f>C96+C97</f>
        <v>3858729</v>
      </c>
      <c r="D95" s="39">
        <f>D96+D97</f>
        <v>15455664</v>
      </c>
    </row>
    <row r="96" spans="1:6" s="44" customFormat="1" outlineLevel="1" x14ac:dyDescent="0.2">
      <c r="A96" s="264" t="s">
        <v>183</v>
      </c>
      <c r="B96" s="41"/>
      <c r="C96" s="42">
        <v>3758034</v>
      </c>
      <c r="D96" s="42">
        <v>15333289</v>
      </c>
      <c r="E96" s="43"/>
      <c r="F96" s="43"/>
    </row>
    <row r="97" spans="1:7" s="44" customFormat="1" outlineLevel="1" x14ac:dyDescent="0.2">
      <c r="A97" s="264" t="s">
        <v>184</v>
      </c>
      <c r="B97" s="41"/>
      <c r="C97" s="42">
        <v>100695</v>
      </c>
      <c r="D97" s="42">
        <v>122375</v>
      </c>
      <c r="E97" s="43"/>
      <c r="F97" s="43"/>
    </row>
    <row r="98" spans="1:7" x14ac:dyDescent="0.2">
      <c r="A98" s="35" t="s">
        <v>185</v>
      </c>
      <c r="B98" s="36">
        <v>215</v>
      </c>
      <c r="C98" s="38">
        <v>1768141</v>
      </c>
      <c r="D98" s="38">
        <v>1716758</v>
      </c>
    </row>
    <row r="99" spans="1:7" x14ac:dyDescent="0.2">
      <c r="A99" s="35" t="s">
        <v>186</v>
      </c>
      <c r="B99" s="36">
        <v>216</v>
      </c>
      <c r="C99" s="38">
        <v>768879</v>
      </c>
      <c r="D99" s="38">
        <v>780714</v>
      </c>
    </row>
    <row r="100" spans="1:7" x14ac:dyDescent="0.2">
      <c r="A100" s="35" t="s">
        <v>187</v>
      </c>
      <c r="B100" s="36">
        <v>217</v>
      </c>
      <c r="C100" s="38">
        <v>831855</v>
      </c>
      <c r="D100" s="38">
        <v>780256</v>
      </c>
    </row>
    <row r="101" spans="1:7" x14ac:dyDescent="0.2">
      <c r="A101" s="35" t="s">
        <v>188</v>
      </c>
      <c r="B101" s="36">
        <v>218</v>
      </c>
      <c r="C101" s="38">
        <v>2650</v>
      </c>
      <c r="D101" s="38">
        <v>1693</v>
      </c>
    </row>
    <row r="102" spans="1:7" x14ac:dyDescent="0.2">
      <c r="A102" s="35" t="s">
        <v>189</v>
      </c>
      <c r="B102" s="36">
        <v>219</v>
      </c>
      <c r="C102" s="38">
        <v>2614562</v>
      </c>
      <c r="D102" s="38">
        <v>36168218</v>
      </c>
    </row>
    <row r="103" spans="1:7" x14ac:dyDescent="0.2">
      <c r="A103" s="35" t="s">
        <v>190</v>
      </c>
      <c r="B103" s="36">
        <v>220</v>
      </c>
      <c r="C103" s="38">
        <v>0</v>
      </c>
      <c r="D103" s="38">
        <v>0</v>
      </c>
    </row>
    <row r="104" spans="1:7" x14ac:dyDescent="0.2">
      <c r="A104" s="35" t="s">
        <v>191</v>
      </c>
      <c r="B104" s="36">
        <v>221</v>
      </c>
      <c r="C104" s="38">
        <v>52528</v>
      </c>
      <c r="D104" s="38">
        <v>50283</v>
      </c>
    </row>
    <row r="105" spans="1:7" x14ac:dyDescent="0.2">
      <c r="A105" s="67" t="s">
        <v>192</v>
      </c>
      <c r="B105" s="36">
        <v>222</v>
      </c>
      <c r="C105" s="38">
        <f>C106+C107</f>
        <v>1541728</v>
      </c>
      <c r="D105" s="38">
        <f>D106+D107</f>
        <v>1832031</v>
      </c>
      <c r="G105" s="74"/>
    </row>
    <row r="106" spans="1:7" x14ac:dyDescent="0.2">
      <c r="A106" s="67" t="s">
        <v>193</v>
      </c>
      <c r="B106" s="36"/>
      <c r="C106" s="38">
        <v>880633</v>
      </c>
      <c r="D106" s="38">
        <v>780816</v>
      </c>
      <c r="G106" s="74"/>
    </row>
    <row r="107" spans="1:7" x14ac:dyDescent="0.2">
      <c r="A107" s="54" t="s">
        <v>194</v>
      </c>
      <c r="B107" s="85"/>
      <c r="C107" s="56">
        <v>661095</v>
      </c>
      <c r="D107" s="56">
        <v>1051215</v>
      </c>
      <c r="E107" s="47"/>
      <c r="F107" s="53"/>
      <c r="G107" s="49"/>
    </row>
    <row r="108" spans="1:7" s="34" customFormat="1" ht="25.5" x14ac:dyDescent="0.2">
      <c r="A108" s="30" t="s">
        <v>195</v>
      </c>
      <c r="B108" s="65">
        <v>300</v>
      </c>
      <c r="C108" s="79">
        <f>SUM(C85,C90:C92,C95,C98:C105)</f>
        <v>12314783</v>
      </c>
      <c r="D108" s="79">
        <f>SUM(D84:D105)-SUM(D86:D88)-SUM(D93:D94)-SUM(D96:D97)</f>
        <v>57443507</v>
      </c>
      <c r="E108" s="33"/>
      <c r="F108" s="33"/>
    </row>
    <row r="109" spans="1:7" s="34" customFormat="1" x14ac:dyDescent="0.2">
      <c r="A109" s="30" t="s">
        <v>196</v>
      </c>
      <c r="B109" s="65">
        <v>301</v>
      </c>
      <c r="C109" s="32"/>
      <c r="D109" s="32"/>
      <c r="E109" s="33"/>
      <c r="F109" s="33"/>
    </row>
    <row r="110" spans="1:7" s="34" customFormat="1" x14ac:dyDescent="0.2">
      <c r="A110" s="30" t="s">
        <v>197</v>
      </c>
      <c r="B110" s="31"/>
      <c r="C110" s="32"/>
      <c r="D110" s="32"/>
      <c r="E110" s="33"/>
      <c r="F110" s="33"/>
    </row>
    <row r="111" spans="1:7" x14ac:dyDescent="0.2">
      <c r="A111" s="35" t="s">
        <v>198</v>
      </c>
      <c r="B111" s="36">
        <v>310</v>
      </c>
      <c r="C111" s="86">
        <f>SUM(C112:C115)</f>
        <v>364740</v>
      </c>
      <c r="D111" s="86">
        <f>SUM(D112:D115)</f>
        <v>406013</v>
      </c>
    </row>
    <row r="112" spans="1:7" s="44" customFormat="1" outlineLevel="2" x14ac:dyDescent="0.2">
      <c r="A112" s="264" t="s">
        <v>173</v>
      </c>
      <c r="B112" s="75"/>
      <c r="C112" s="71"/>
      <c r="D112" s="71"/>
      <c r="E112" s="13"/>
      <c r="F112" s="13"/>
    </row>
    <row r="113" spans="1:6" s="44" customFormat="1" ht="25.5" outlineLevel="2" x14ac:dyDescent="0.2">
      <c r="A113" s="272" t="s">
        <v>174</v>
      </c>
      <c r="B113" s="75"/>
      <c r="C113" s="71">
        <v>99913</v>
      </c>
      <c r="D113" s="71">
        <v>141186</v>
      </c>
      <c r="E113" s="43"/>
      <c r="F113" s="43"/>
    </row>
    <row r="114" spans="1:6" s="44" customFormat="1" outlineLevel="2" x14ac:dyDescent="0.2">
      <c r="A114" s="264" t="s">
        <v>176</v>
      </c>
      <c r="B114" s="75"/>
      <c r="C114" s="71"/>
      <c r="D114" s="71"/>
      <c r="E114" s="43"/>
      <c r="F114" s="43"/>
    </row>
    <row r="115" spans="1:6" s="44" customFormat="1" outlineLevel="2" x14ac:dyDescent="0.2">
      <c r="A115" s="264" t="s">
        <v>200</v>
      </c>
      <c r="B115" s="75"/>
      <c r="C115" s="71">
        <v>264827</v>
      </c>
      <c r="D115" s="71">
        <v>264827</v>
      </c>
      <c r="E115" s="43"/>
      <c r="F115" s="43"/>
    </row>
    <row r="116" spans="1:6" s="44" customFormat="1" ht="25.5" outlineLevel="2" x14ac:dyDescent="0.2">
      <c r="A116" s="35" t="s">
        <v>199</v>
      </c>
      <c r="B116" s="68">
        <v>311</v>
      </c>
      <c r="C116" s="71"/>
      <c r="D116" s="71"/>
      <c r="E116" s="43"/>
      <c r="F116" s="43"/>
    </row>
    <row r="117" spans="1:6" x14ac:dyDescent="0.2">
      <c r="A117" s="35" t="s">
        <v>139</v>
      </c>
      <c r="B117" s="36">
        <v>312</v>
      </c>
      <c r="C117" s="38"/>
      <c r="D117" s="38"/>
    </row>
    <row r="118" spans="1:6" x14ac:dyDescent="0.2">
      <c r="A118" s="35" t="s">
        <v>201</v>
      </c>
      <c r="B118" s="36">
        <v>313</v>
      </c>
      <c r="C118" s="86">
        <f>SUM(C119:C120)</f>
        <v>484437</v>
      </c>
      <c r="D118" s="86">
        <f>SUM(D119:D120)</f>
        <v>633257</v>
      </c>
    </row>
    <row r="119" spans="1:6" s="44" customFormat="1" outlineLevel="1" x14ac:dyDescent="0.2">
      <c r="A119" s="264" t="s">
        <v>180</v>
      </c>
      <c r="B119" s="41"/>
      <c r="C119" s="42"/>
      <c r="D119" s="42"/>
      <c r="E119" s="43"/>
      <c r="F119" s="43"/>
    </row>
    <row r="120" spans="1:6" s="44" customFormat="1" outlineLevel="1" x14ac:dyDescent="0.2">
      <c r="A120" s="264" t="s">
        <v>181</v>
      </c>
      <c r="B120" s="41"/>
      <c r="C120" s="42">
        <v>484437</v>
      </c>
      <c r="D120" s="42">
        <v>633257</v>
      </c>
      <c r="E120" s="43"/>
      <c r="F120" s="43"/>
    </row>
    <row r="121" spans="1:6" x14ac:dyDescent="0.2">
      <c r="A121" s="35" t="s">
        <v>202</v>
      </c>
      <c r="B121" s="36">
        <v>314</v>
      </c>
      <c r="C121" s="86">
        <f>SUM(C122:C123)</f>
        <v>54243</v>
      </c>
      <c r="D121" s="86">
        <f>SUM(D122:D123)</f>
        <v>59952</v>
      </c>
    </row>
    <row r="122" spans="1:6" s="44" customFormat="1" outlineLevel="1" x14ac:dyDescent="0.2">
      <c r="A122" s="264" t="s">
        <v>203</v>
      </c>
      <c r="B122" s="41"/>
      <c r="C122" s="42"/>
      <c r="D122" s="42"/>
      <c r="E122" s="43"/>
      <c r="F122" s="43"/>
    </row>
    <row r="123" spans="1:6" s="44" customFormat="1" outlineLevel="1" x14ac:dyDescent="0.2">
      <c r="A123" s="264" t="s">
        <v>184</v>
      </c>
      <c r="B123" s="41"/>
      <c r="C123" s="42">
        <v>54243</v>
      </c>
      <c r="D123" s="42">
        <v>59952</v>
      </c>
      <c r="E123" s="43"/>
      <c r="F123" s="43"/>
    </row>
    <row r="124" spans="1:6" x14ac:dyDescent="0.2">
      <c r="A124" s="35" t="s">
        <v>204</v>
      </c>
      <c r="B124" s="36">
        <v>315</v>
      </c>
      <c r="C124" s="38">
        <v>8492020</v>
      </c>
      <c r="D124" s="38">
        <v>9376680</v>
      </c>
    </row>
    <row r="125" spans="1:6" x14ac:dyDescent="0.2">
      <c r="A125" s="35" t="s">
        <v>205</v>
      </c>
      <c r="B125" s="36">
        <v>316</v>
      </c>
      <c r="C125" s="38">
        <v>2026511</v>
      </c>
      <c r="D125" s="38">
        <v>1818695</v>
      </c>
    </row>
    <row r="126" spans="1:6" x14ac:dyDescent="0.2">
      <c r="A126" s="35" t="s">
        <v>206</v>
      </c>
      <c r="B126" s="36">
        <v>317</v>
      </c>
      <c r="C126" s="38">
        <v>178693</v>
      </c>
      <c r="D126" s="38">
        <v>240292</v>
      </c>
    </row>
    <row r="127" spans="1:6" ht="15" customHeight="1" x14ac:dyDescent="0.2">
      <c r="A127" s="35" t="s">
        <v>207</v>
      </c>
      <c r="B127" s="36">
        <v>318</v>
      </c>
      <c r="C127" s="38"/>
      <c r="D127" s="38"/>
    </row>
    <row r="128" spans="1:6" x14ac:dyDescent="0.2">
      <c r="A128" s="35" t="s">
        <v>208</v>
      </c>
      <c r="B128" s="36">
        <v>319</v>
      </c>
      <c r="C128" s="38"/>
      <c r="D128" s="38"/>
    </row>
    <row r="129" spans="1:7" x14ac:dyDescent="0.2">
      <c r="A129" s="35" t="s">
        <v>190</v>
      </c>
      <c r="B129" s="36">
        <v>320</v>
      </c>
      <c r="C129" s="38"/>
      <c r="D129" s="38"/>
    </row>
    <row r="130" spans="1:7" x14ac:dyDescent="0.2">
      <c r="A130" s="67" t="s">
        <v>209</v>
      </c>
      <c r="B130" s="36">
        <v>321</v>
      </c>
      <c r="C130" s="38">
        <f>SUM(C131:C132)</f>
        <v>1725214</v>
      </c>
      <c r="D130" s="38">
        <f>SUM(D131:D132)</f>
        <v>1820187</v>
      </c>
      <c r="G130" s="74"/>
    </row>
    <row r="131" spans="1:7" x14ac:dyDescent="0.2">
      <c r="A131" s="67" t="s">
        <v>210</v>
      </c>
      <c r="B131" s="36"/>
      <c r="C131" s="38">
        <v>1725214</v>
      </c>
      <c r="D131" s="38">
        <v>1820187</v>
      </c>
      <c r="G131" s="74"/>
    </row>
    <row r="132" spans="1:7" x14ac:dyDescent="0.2">
      <c r="A132" s="54" t="s">
        <v>194</v>
      </c>
      <c r="B132" s="85"/>
      <c r="C132" s="56"/>
      <c r="D132" s="56"/>
      <c r="E132" s="53"/>
      <c r="F132" s="53"/>
      <c r="G132" s="49"/>
    </row>
    <row r="133" spans="1:7" s="34" customFormat="1" x14ac:dyDescent="0.2">
      <c r="A133" s="30" t="s">
        <v>211</v>
      </c>
      <c r="B133" s="65">
        <v>400</v>
      </c>
      <c r="C133" s="79">
        <f>C111+C117+C118+C121+C124+C125+C130+C126+C127+C128+C129</f>
        <v>13325858</v>
      </c>
      <c r="D133" s="79">
        <f>D111+D117+D118+D121+D124+D125+D130+D126+D127+D128+D129</f>
        <v>14355076</v>
      </c>
      <c r="E133" s="33"/>
      <c r="F133" s="33"/>
    </row>
    <row r="134" spans="1:7" s="34" customFormat="1" x14ac:dyDescent="0.2">
      <c r="A134" s="30" t="s">
        <v>15</v>
      </c>
      <c r="B134" s="31"/>
      <c r="C134" s="32"/>
      <c r="D134" s="32"/>
      <c r="E134" s="33"/>
      <c r="F134" s="33"/>
    </row>
    <row r="135" spans="1:7" x14ac:dyDescent="0.2">
      <c r="A135" s="35" t="s">
        <v>212</v>
      </c>
      <c r="B135" s="36">
        <v>410</v>
      </c>
      <c r="C135" s="38">
        <v>4405169</v>
      </c>
      <c r="D135" s="38">
        <v>4405169</v>
      </c>
    </row>
    <row r="136" spans="1:7" x14ac:dyDescent="0.2">
      <c r="A136" s="35" t="s">
        <v>213</v>
      </c>
      <c r="B136" s="36">
        <v>411</v>
      </c>
      <c r="C136" s="38">
        <v>0</v>
      </c>
      <c r="D136" s="38"/>
    </row>
    <row r="137" spans="1:7" x14ac:dyDescent="0.2">
      <c r="A137" s="35" t="s">
        <v>214</v>
      </c>
      <c r="B137" s="36">
        <v>412</v>
      </c>
      <c r="C137" s="38">
        <v>0</v>
      </c>
      <c r="D137" s="38"/>
    </row>
    <row r="138" spans="1:7" x14ac:dyDescent="0.2">
      <c r="A138" s="35" t="s">
        <v>215</v>
      </c>
      <c r="B138" s="36">
        <v>413</v>
      </c>
      <c r="C138" s="38">
        <v>-437908</v>
      </c>
      <c r="D138" s="38">
        <v>-400409</v>
      </c>
    </row>
    <row r="139" spans="1:7" x14ac:dyDescent="0.2">
      <c r="A139" s="35" t="s">
        <v>216</v>
      </c>
      <c r="B139" s="36">
        <v>414</v>
      </c>
      <c r="C139" s="38">
        <v>89810488</v>
      </c>
      <c r="D139" s="38">
        <v>79318531</v>
      </c>
    </row>
    <row r="140" spans="1:7" x14ac:dyDescent="0.2">
      <c r="A140" s="35" t="s">
        <v>217</v>
      </c>
      <c r="B140" s="36">
        <v>415</v>
      </c>
      <c r="C140" s="38"/>
      <c r="D140" s="38"/>
    </row>
    <row r="141" spans="1:7" s="34" customFormat="1" ht="25.5" x14ac:dyDescent="0.2">
      <c r="A141" s="30" t="s">
        <v>256</v>
      </c>
      <c r="B141" s="65">
        <v>420</v>
      </c>
      <c r="C141" s="79">
        <f>SUM(C134:C140)</f>
        <v>93777749</v>
      </c>
      <c r="D141" s="79">
        <f>SUM(D134:D140)</f>
        <v>83323291</v>
      </c>
      <c r="E141" s="33"/>
      <c r="F141" s="33"/>
    </row>
    <row r="142" spans="1:7" s="34" customFormat="1" x14ac:dyDescent="0.2">
      <c r="A142" s="30" t="s">
        <v>218</v>
      </c>
      <c r="B142" s="65">
        <v>421</v>
      </c>
      <c r="C142" s="32"/>
      <c r="D142" s="32"/>
      <c r="E142" s="33"/>
      <c r="F142" s="33"/>
    </row>
    <row r="143" spans="1:7" s="34" customFormat="1" x14ac:dyDescent="0.2">
      <c r="A143" s="30" t="s">
        <v>220</v>
      </c>
      <c r="B143" s="65">
        <v>500</v>
      </c>
      <c r="C143" s="79">
        <f>C141+C142</f>
        <v>93777749</v>
      </c>
      <c r="D143" s="79">
        <f>D141+D142</f>
        <v>83323291</v>
      </c>
      <c r="E143" s="33"/>
      <c r="F143" s="33"/>
    </row>
    <row r="144" spans="1:7" s="34" customFormat="1" x14ac:dyDescent="0.2">
      <c r="A144" s="30" t="s">
        <v>219</v>
      </c>
      <c r="B144" s="65"/>
      <c r="C144" s="79">
        <f>C108+C133+C143</f>
        <v>119418390</v>
      </c>
      <c r="D144" s="79">
        <f>D108+D133+D143</f>
        <v>155121874</v>
      </c>
      <c r="E144" s="33"/>
      <c r="F144" s="33"/>
    </row>
    <row r="145" spans="1:6" x14ac:dyDescent="0.2">
      <c r="A145" s="87"/>
      <c r="B145" s="88"/>
      <c r="C145" s="89"/>
      <c r="D145" s="90"/>
    </row>
    <row r="146" spans="1:6" s="278" customFormat="1" x14ac:dyDescent="0.2">
      <c r="B146" s="277"/>
      <c r="C146" s="277"/>
      <c r="D146" s="277"/>
    </row>
    <row r="147" spans="1:6" s="278" customFormat="1" ht="18" customHeight="1" x14ac:dyDescent="0.25">
      <c r="A147" s="276" t="s">
        <v>410</v>
      </c>
      <c r="B147" s="277"/>
      <c r="C147" s="280" t="s">
        <v>408</v>
      </c>
      <c r="D147" s="279"/>
    </row>
    <row r="148" spans="1:6" s="91" customFormat="1" x14ac:dyDescent="0.2">
      <c r="A148" s="87"/>
      <c r="B148" s="88"/>
      <c r="C148" s="293" t="s">
        <v>222</v>
      </c>
      <c r="D148" s="294"/>
      <c r="E148" s="13"/>
      <c r="F148" s="13"/>
    </row>
    <row r="149" spans="1:6" s="91" customFormat="1" x14ac:dyDescent="0.2">
      <c r="A149" s="92"/>
      <c r="B149" s="88"/>
      <c r="E149" s="13"/>
      <c r="F149" s="13"/>
    </row>
    <row r="150" spans="1:6" s="91" customFormat="1" ht="15.75" customHeight="1" x14ac:dyDescent="0.2">
      <c r="A150" s="276" t="s">
        <v>411</v>
      </c>
      <c r="B150"/>
      <c r="C150" s="290" t="s">
        <v>408</v>
      </c>
      <c r="D150" s="290"/>
      <c r="E150"/>
      <c r="F150" s="289"/>
    </row>
    <row r="151" spans="1:6" s="91" customFormat="1" ht="15.75" x14ac:dyDescent="0.2">
      <c r="A151" s="276"/>
      <c r="B151"/>
      <c r="C151" t="s">
        <v>222</v>
      </c>
      <c r="D151"/>
      <c r="E151"/>
      <c r="F151"/>
    </row>
    <row r="152" spans="1:6" s="91" customFormat="1" x14ac:dyDescent="0.2">
      <c r="A152" s="87" t="s">
        <v>223</v>
      </c>
      <c r="B152" s="88"/>
      <c r="C152" s="88"/>
      <c r="D152" s="88"/>
      <c r="E152" s="13"/>
      <c r="F152" s="13"/>
    </row>
    <row r="153" spans="1:6" s="91" customFormat="1" x14ac:dyDescent="0.2">
      <c r="A153" s="93"/>
      <c r="C153" s="3"/>
      <c r="D153" s="16"/>
      <c r="E153" s="13"/>
      <c r="F153" s="13"/>
    </row>
    <row r="156" spans="1:6" x14ac:dyDescent="0.2">
      <c r="A156" s="94"/>
    </row>
    <row r="157" spans="1:6" x14ac:dyDescent="0.2">
      <c r="A157" s="94"/>
    </row>
  </sheetData>
  <mergeCells count="5">
    <mergeCell ref="A22:A23"/>
    <mergeCell ref="B22:B23"/>
    <mergeCell ref="C22:C23"/>
    <mergeCell ref="D22:D23"/>
    <mergeCell ref="C148:D148"/>
  </mergeCells>
  <pageMargins left="0.70866141732283472" right="0.70866141732283472" top="0.39370078740157483" bottom="0.43307086614173229" header="0.19685039370078741" footer="0.31496062992125984"/>
  <pageSetup paperSize="9" scale="63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H79"/>
  <sheetViews>
    <sheetView zoomScale="90" zoomScaleNormal="90" workbookViewId="0">
      <selection activeCell="A76" sqref="A76"/>
    </sheetView>
  </sheetViews>
  <sheetFormatPr defaultColWidth="9.42578125" defaultRowHeight="12.75" x14ac:dyDescent="0.2"/>
  <cols>
    <col min="1" max="1" width="84.42578125" style="100" customWidth="1"/>
    <col min="2" max="2" width="7.5703125" style="100" customWidth="1"/>
    <col min="3" max="3" width="20.42578125" style="100" customWidth="1"/>
    <col min="4" max="4" width="17.85546875" style="100" customWidth="1"/>
    <col min="5" max="5" width="14.42578125" style="96" customWidth="1"/>
    <col min="6" max="6" width="11.42578125" style="97" bestFit="1" customWidth="1"/>
    <col min="7" max="7" width="10.5703125" style="98" bestFit="1" customWidth="1"/>
    <col min="8" max="8" width="9.42578125" style="99"/>
    <col min="9" max="10" width="9.42578125" style="100"/>
    <col min="11" max="11" width="9.42578125" style="100" customWidth="1"/>
    <col min="12" max="16" width="9.42578125" style="100"/>
    <col min="17" max="17" width="9.42578125" style="100" customWidth="1"/>
    <col min="18" max="20" width="9.42578125" style="100"/>
    <col min="21" max="21" width="9.42578125" style="100" customWidth="1"/>
    <col min="22" max="23" width="9.42578125" style="100"/>
    <col min="24" max="25" width="9.42578125" style="100" customWidth="1"/>
    <col min="26" max="46" width="9.42578125" style="100"/>
    <col min="47" max="47" width="9.42578125" style="100" customWidth="1"/>
    <col min="48" max="54" width="9.42578125" style="100"/>
    <col min="55" max="55" width="9.42578125" style="100" customWidth="1"/>
    <col min="56" max="88" width="9.42578125" style="100"/>
    <col min="89" max="89" width="9.42578125" style="100" customWidth="1"/>
    <col min="90" max="16384" width="9.42578125" style="100"/>
  </cols>
  <sheetData>
    <row r="1" spans="1:8" s="7" customFormat="1" x14ac:dyDescent="0.2">
      <c r="A1" s="1"/>
      <c r="B1" s="2"/>
      <c r="D1" s="4" t="s">
        <v>91</v>
      </c>
      <c r="E1" s="5"/>
      <c r="F1" s="6"/>
      <c r="G1" s="6"/>
      <c r="H1" s="6"/>
    </row>
    <row r="2" spans="1:8" s="7" customFormat="1" x14ac:dyDescent="0.2">
      <c r="A2" s="1"/>
      <c r="B2" s="2"/>
      <c r="D2" s="4" t="s">
        <v>92</v>
      </c>
      <c r="E2" s="5"/>
      <c r="F2" s="6"/>
      <c r="G2" s="6"/>
      <c r="H2" s="6"/>
    </row>
    <row r="3" spans="1:8" s="7" customFormat="1" x14ac:dyDescent="0.2">
      <c r="A3" s="1"/>
      <c r="B3" s="2"/>
      <c r="D3" s="4" t="s">
        <v>95</v>
      </c>
      <c r="E3" s="5"/>
      <c r="F3" s="6"/>
      <c r="G3" s="6"/>
      <c r="H3" s="6"/>
    </row>
    <row r="4" spans="1:8" s="7" customFormat="1" x14ac:dyDescent="0.2">
      <c r="A4" s="8"/>
      <c r="D4" s="10"/>
      <c r="E4" s="5"/>
      <c r="F4" s="6"/>
      <c r="G4" s="6"/>
      <c r="H4" s="6"/>
    </row>
    <row r="5" spans="1:8" s="7" customFormat="1" x14ac:dyDescent="0.2">
      <c r="A5" s="8"/>
      <c r="D5" s="10" t="s">
        <v>91</v>
      </c>
      <c r="E5" s="5"/>
      <c r="F5" s="6"/>
      <c r="G5" s="6"/>
      <c r="H5" s="6"/>
    </row>
    <row r="6" spans="1:8" s="7" customFormat="1" x14ac:dyDescent="0.2">
      <c r="A6" s="8"/>
      <c r="D6" s="10" t="s">
        <v>94</v>
      </c>
      <c r="E6" s="5"/>
      <c r="F6" s="6"/>
      <c r="G6" s="6"/>
      <c r="H6" s="6"/>
    </row>
    <row r="7" spans="1:8" s="7" customFormat="1" x14ac:dyDescent="0.2">
      <c r="A7" s="8"/>
      <c r="D7" s="10" t="s">
        <v>224</v>
      </c>
      <c r="E7" s="5"/>
      <c r="F7" s="6"/>
      <c r="G7" s="6"/>
      <c r="H7" s="6"/>
    </row>
    <row r="8" spans="1:8" x14ac:dyDescent="0.2">
      <c r="A8" s="95"/>
      <c r="B8" s="95"/>
      <c r="C8" s="95"/>
      <c r="D8" s="12"/>
    </row>
    <row r="9" spans="1:8" x14ac:dyDescent="0.2">
      <c r="A9" s="95"/>
      <c r="B9" s="95"/>
      <c r="C9" s="95"/>
      <c r="D9" s="101" t="s">
        <v>231</v>
      </c>
    </row>
    <row r="10" spans="1:8" x14ac:dyDescent="0.2">
      <c r="A10" s="95"/>
      <c r="B10" s="95"/>
      <c r="C10" s="95"/>
      <c r="D10" s="95"/>
    </row>
    <row r="11" spans="1:8" x14ac:dyDescent="0.2">
      <c r="A11" s="102" t="s">
        <v>232</v>
      </c>
      <c r="B11" s="88"/>
      <c r="C11" s="88"/>
      <c r="D11" s="88"/>
    </row>
    <row r="12" spans="1:8" x14ac:dyDescent="0.2">
      <c r="A12" s="102" t="s">
        <v>233</v>
      </c>
      <c r="B12" s="88"/>
      <c r="C12" s="103" t="str">
        <f>Ф1!C10</f>
        <v xml:space="preserve">"Үлбі металлургиялық зауыты" АҚ </v>
      </c>
    </row>
    <row r="13" spans="1:8" x14ac:dyDescent="0.2">
      <c r="A13" s="102" t="s">
        <v>234</v>
      </c>
      <c r="B13" s="88"/>
      <c r="C13" s="256">
        <f>Ф1!C20</f>
        <v>45291</v>
      </c>
      <c r="D13" s="88"/>
    </row>
    <row r="14" spans="1:8" x14ac:dyDescent="0.2">
      <c r="A14" s="104"/>
      <c r="B14" s="104"/>
      <c r="C14" s="104"/>
      <c r="D14" s="105" t="s">
        <v>235</v>
      </c>
    </row>
    <row r="15" spans="1:8" s="110" customFormat="1" ht="25.5" customHeight="1" x14ac:dyDescent="0.2">
      <c r="A15" s="291" t="s">
        <v>236</v>
      </c>
      <c r="B15" s="291" t="s">
        <v>115</v>
      </c>
      <c r="C15" s="291" t="s">
        <v>237</v>
      </c>
      <c r="D15" s="291" t="s">
        <v>238</v>
      </c>
      <c r="E15" s="106"/>
      <c r="F15" s="107"/>
      <c r="G15" s="108"/>
      <c r="H15" s="109"/>
    </row>
    <row r="16" spans="1:8" s="110" customFormat="1" x14ac:dyDescent="0.2">
      <c r="A16" s="292"/>
      <c r="B16" s="292"/>
      <c r="C16" s="292"/>
      <c r="D16" s="292"/>
      <c r="E16" s="111"/>
      <c r="F16" s="111"/>
      <c r="G16" s="112"/>
      <c r="H16" s="109"/>
    </row>
    <row r="17" spans="1:8" x14ac:dyDescent="0.2">
      <c r="A17" s="113" t="s">
        <v>239</v>
      </c>
      <c r="B17" s="114" t="s">
        <v>1</v>
      </c>
      <c r="C17" s="116">
        <v>132198170</v>
      </c>
      <c r="D17" s="116">
        <v>121435354</v>
      </c>
      <c r="E17" s="117"/>
    </row>
    <row r="18" spans="1:8" x14ac:dyDescent="0.2">
      <c r="A18" s="118" t="s">
        <v>240</v>
      </c>
      <c r="B18" s="114" t="s">
        <v>2</v>
      </c>
      <c r="C18" s="115">
        <v>104752159</v>
      </c>
      <c r="D18" s="115">
        <v>94672237</v>
      </c>
      <c r="E18" s="90"/>
    </row>
    <row r="19" spans="1:8" s="126" customFormat="1" x14ac:dyDescent="0.2">
      <c r="A19" s="119" t="s">
        <v>241</v>
      </c>
      <c r="B19" s="120" t="s">
        <v>3</v>
      </c>
      <c r="C19" s="121">
        <f>C17-C18</f>
        <v>27446011</v>
      </c>
      <c r="D19" s="121">
        <f>D17-D18</f>
        <v>26763117</v>
      </c>
      <c r="E19" s="122"/>
      <c r="F19" s="123"/>
      <c r="G19" s="124"/>
      <c r="H19" s="125"/>
    </row>
    <row r="20" spans="1:8" x14ac:dyDescent="0.2">
      <c r="A20" s="118" t="s">
        <v>242</v>
      </c>
      <c r="B20" s="114" t="s">
        <v>4</v>
      </c>
      <c r="C20" s="115">
        <v>2357319</v>
      </c>
      <c r="D20" s="115">
        <v>2695723</v>
      </c>
      <c r="E20" s="90"/>
    </row>
    <row r="21" spans="1:8" x14ac:dyDescent="0.2">
      <c r="A21" s="118" t="s">
        <v>243</v>
      </c>
      <c r="B21" s="114" t="s">
        <v>5</v>
      </c>
      <c r="C21" s="115">
        <v>4904558</v>
      </c>
      <c r="D21" s="115">
        <v>4073353</v>
      </c>
      <c r="E21" s="90"/>
    </row>
    <row r="22" spans="1:8" s="126" customFormat="1" x14ac:dyDescent="0.2">
      <c r="A22" s="119" t="s">
        <v>244</v>
      </c>
      <c r="B22" s="120" t="s">
        <v>11</v>
      </c>
      <c r="C22" s="121">
        <f>C19-C20-C21</f>
        <v>20184134</v>
      </c>
      <c r="D22" s="121">
        <f>D19-D20-D21</f>
        <v>19994041</v>
      </c>
      <c r="E22" s="122"/>
      <c r="F22" s="123"/>
      <c r="G22" s="124"/>
      <c r="H22" s="125"/>
    </row>
    <row r="23" spans="1:8" x14ac:dyDescent="0.2">
      <c r="A23" s="118" t="s">
        <v>245</v>
      </c>
      <c r="B23" s="114" t="s">
        <v>12</v>
      </c>
      <c r="C23" s="115">
        <v>1171709</v>
      </c>
      <c r="D23" s="115">
        <v>1698197</v>
      </c>
      <c r="E23" s="90"/>
    </row>
    <row r="24" spans="1:8" x14ac:dyDescent="0.2">
      <c r="A24" s="118" t="s">
        <v>246</v>
      </c>
      <c r="B24" s="114" t="s">
        <v>13</v>
      </c>
      <c r="C24" s="115">
        <v>1297473</v>
      </c>
      <c r="D24" s="115">
        <v>1752831</v>
      </c>
      <c r="E24" s="90"/>
    </row>
    <row r="25" spans="1:8" ht="25.5" x14ac:dyDescent="0.2">
      <c r="A25" s="118" t="s">
        <v>247</v>
      </c>
      <c r="B25" s="114" t="s">
        <v>16</v>
      </c>
      <c r="C25" s="115">
        <v>5677209</v>
      </c>
      <c r="D25" s="115">
        <v>-1747904.9999999995</v>
      </c>
      <c r="E25" s="90"/>
    </row>
    <row r="26" spans="1:8" x14ac:dyDescent="0.2">
      <c r="A26" s="118" t="s">
        <v>248</v>
      </c>
      <c r="B26" s="114" t="s">
        <v>17</v>
      </c>
      <c r="C26" s="115">
        <v>392159</v>
      </c>
      <c r="D26" s="115">
        <v>1629186</v>
      </c>
      <c r="E26" s="90"/>
    </row>
    <row r="27" spans="1:8" x14ac:dyDescent="0.2">
      <c r="A27" s="118" t="s">
        <v>249</v>
      </c>
      <c r="B27" s="114" t="s">
        <v>18</v>
      </c>
      <c r="C27" s="115">
        <v>4369725</v>
      </c>
      <c r="D27" s="115">
        <v>2956692</v>
      </c>
      <c r="E27" s="90"/>
    </row>
    <row r="28" spans="1:8" s="126" customFormat="1" x14ac:dyDescent="0.2">
      <c r="A28" s="119" t="s">
        <v>250</v>
      </c>
      <c r="B28" s="120">
        <v>100</v>
      </c>
      <c r="C28" s="121">
        <f>C22+C23-C24+C25+C26-C27</f>
        <v>21758013</v>
      </c>
      <c r="D28" s="121">
        <f>D22+D23-D24+D25+D26-D27</f>
        <v>16863996</v>
      </c>
      <c r="E28" s="122"/>
      <c r="F28" s="123"/>
      <c r="G28" s="124"/>
      <c r="H28" s="125"/>
    </row>
    <row r="29" spans="1:8" x14ac:dyDescent="0.2">
      <c r="A29" s="118" t="s">
        <v>251</v>
      </c>
      <c r="B29" s="114" t="s">
        <v>19</v>
      </c>
      <c r="C29" s="115">
        <v>4119386</v>
      </c>
      <c r="D29" s="115">
        <v>4164647</v>
      </c>
      <c r="E29" s="90"/>
      <c r="F29" s="127"/>
      <c r="G29" s="128"/>
      <c r="H29" s="129"/>
    </row>
    <row r="30" spans="1:8" s="126" customFormat="1" ht="25.5" x14ac:dyDescent="0.2">
      <c r="A30" s="119" t="s">
        <v>252</v>
      </c>
      <c r="B30" s="120" t="s">
        <v>20</v>
      </c>
      <c r="C30" s="121">
        <f>C28-C29</f>
        <v>17638627</v>
      </c>
      <c r="D30" s="121">
        <f>D28-D29</f>
        <v>12699349</v>
      </c>
      <c r="E30" s="122"/>
      <c r="F30" s="123"/>
      <c r="G30" s="124"/>
      <c r="H30" s="125"/>
    </row>
    <row r="31" spans="1:8" x14ac:dyDescent="0.2">
      <c r="A31" s="118" t="s">
        <v>253</v>
      </c>
      <c r="B31" s="114" t="s">
        <v>21</v>
      </c>
      <c r="C31" s="115"/>
      <c r="D31" s="115"/>
      <c r="E31" s="90"/>
    </row>
    <row r="32" spans="1:8" s="126" customFormat="1" x14ac:dyDescent="0.2">
      <c r="A32" s="119" t="s">
        <v>254</v>
      </c>
      <c r="B32" s="120">
        <v>300</v>
      </c>
      <c r="C32" s="121">
        <f>C30+C31</f>
        <v>17638627</v>
      </c>
      <c r="D32" s="121">
        <f>D30+D31</f>
        <v>12699349</v>
      </c>
      <c r="E32" s="122"/>
      <c r="F32" s="130"/>
      <c r="G32" s="128"/>
      <c r="H32" s="129"/>
    </row>
    <row r="33" spans="1:8" x14ac:dyDescent="0.2">
      <c r="A33" s="118" t="s">
        <v>255</v>
      </c>
      <c r="B33" s="114"/>
      <c r="C33" s="115">
        <f t="shared" ref="C33:D33" si="0">C32-C34</f>
        <v>17638627</v>
      </c>
      <c r="D33" s="115">
        <f t="shared" si="0"/>
        <v>12699349</v>
      </c>
      <c r="E33" s="90"/>
    </row>
    <row r="34" spans="1:8" x14ac:dyDescent="0.2">
      <c r="A34" s="118" t="s">
        <v>257</v>
      </c>
      <c r="B34" s="114"/>
      <c r="C34" s="115"/>
      <c r="D34" s="115"/>
      <c r="E34" s="90"/>
    </row>
    <row r="35" spans="1:8" x14ac:dyDescent="0.2">
      <c r="A35" s="119" t="s">
        <v>258</v>
      </c>
      <c r="B35" s="120">
        <v>400</v>
      </c>
      <c r="C35" s="121">
        <f>C46+C52</f>
        <v>7814</v>
      </c>
      <c r="D35" s="121">
        <f>D46+D52</f>
        <v>-726141</v>
      </c>
      <c r="E35" s="90"/>
      <c r="F35" s="127"/>
      <c r="G35" s="128"/>
      <c r="H35" s="129"/>
    </row>
    <row r="36" spans="1:8" x14ac:dyDescent="0.2">
      <c r="A36" s="118" t="s">
        <v>259</v>
      </c>
      <c r="B36" s="114"/>
      <c r="C36" s="115"/>
      <c r="D36" s="115"/>
    </row>
    <row r="37" spans="1:8" ht="25.5" x14ac:dyDescent="0.2">
      <c r="A37" s="131" t="s">
        <v>260</v>
      </c>
      <c r="B37" s="52">
        <v>410</v>
      </c>
      <c r="C37" s="115"/>
      <c r="D37" s="115"/>
      <c r="E37" s="90"/>
    </row>
    <row r="38" spans="1:8" ht="25.5" x14ac:dyDescent="0.2">
      <c r="A38" s="131" t="s">
        <v>261</v>
      </c>
      <c r="B38" s="52" t="s">
        <v>22</v>
      </c>
      <c r="C38" s="115"/>
      <c r="D38" s="115"/>
      <c r="E38" s="90"/>
    </row>
    <row r="39" spans="1:8" x14ac:dyDescent="0.2">
      <c r="A39" s="131" t="s">
        <v>262</v>
      </c>
      <c r="B39" s="52" t="s">
        <v>23</v>
      </c>
      <c r="C39" s="115"/>
      <c r="D39" s="115"/>
      <c r="E39" s="90"/>
    </row>
    <row r="40" spans="1:8" x14ac:dyDescent="0.2">
      <c r="A40" s="131" t="s">
        <v>263</v>
      </c>
      <c r="B40" s="52" t="s">
        <v>24</v>
      </c>
      <c r="C40" s="115"/>
      <c r="D40" s="115"/>
      <c r="E40" s="90"/>
    </row>
    <row r="41" spans="1:8" x14ac:dyDescent="0.2">
      <c r="A41" s="131" t="s">
        <v>264</v>
      </c>
      <c r="B41" s="52" t="s">
        <v>25</v>
      </c>
      <c r="C41" s="115">
        <v>-30565</v>
      </c>
      <c r="D41" s="115">
        <v>-8289</v>
      </c>
      <c r="E41" s="90"/>
    </row>
    <row r="42" spans="1:8" x14ac:dyDescent="0.2">
      <c r="A42" s="131" t="s">
        <v>265</v>
      </c>
      <c r="B42" s="52" t="s">
        <v>26</v>
      </c>
      <c r="C42" s="115"/>
      <c r="D42" s="115"/>
      <c r="E42" s="90"/>
    </row>
    <row r="43" spans="1:8" x14ac:dyDescent="0.2">
      <c r="A43" s="131" t="s">
        <v>266</v>
      </c>
      <c r="B43" s="52" t="s">
        <v>27</v>
      </c>
      <c r="C43" s="115"/>
      <c r="D43" s="115"/>
      <c r="E43" s="90"/>
    </row>
    <row r="44" spans="1:8" x14ac:dyDescent="0.2">
      <c r="A44" s="131" t="s">
        <v>267</v>
      </c>
      <c r="B44" s="52" t="s">
        <v>28</v>
      </c>
      <c r="C44" s="115"/>
      <c r="D44" s="115"/>
      <c r="E44" s="90"/>
    </row>
    <row r="45" spans="1:8" ht="19.149999999999999" customHeight="1" x14ac:dyDescent="0.2">
      <c r="A45" s="131" t="s">
        <v>268</v>
      </c>
      <c r="B45" s="52" t="s">
        <v>29</v>
      </c>
      <c r="C45" s="115"/>
      <c r="D45" s="115"/>
      <c r="E45" s="90"/>
    </row>
    <row r="46" spans="1:8" ht="51.75" customHeight="1" x14ac:dyDescent="0.2">
      <c r="A46" s="132" t="s">
        <v>269</v>
      </c>
      <c r="B46" s="133" t="s">
        <v>30</v>
      </c>
      <c r="C46" s="115">
        <f>SUM(C37:C45)</f>
        <v>-30565</v>
      </c>
      <c r="D46" s="115">
        <f>SUM(D37:D45)</f>
        <v>-8289</v>
      </c>
      <c r="E46" s="90"/>
    </row>
    <row r="47" spans="1:8" ht="25.5" customHeight="1" x14ac:dyDescent="0.2">
      <c r="A47" s="131" t="s">
        <v>270</v>
      </c>
      <c r="B47" s="52" t="s">
        <v>31</v>
      </c>
      <c r="C47" s="115"/>
      <c r="D47" s="115"/>
      <c r="E47" s="90"/>
    </row>
    <row r="48" spans="1:8" ht="46.5" customHeight="1" x14ac:dyDescent="0.2">
      <c r="A48" s="131" t="s">
        <v>261</v>
      </c>
      <c r="B48" s="52" t="s">
        <v>32</v>
      </c>
      <c r="C48" s="115"/>
      <c r="D48" s="115"/>
      <c r="E48" s="90"/>
    </row>
    <row r="49" spans="1:8" ht="19.149999999999999" customHeight="1" x14ac:dyDescent="0.2">
      <c r="A49" s="131" t="s">
        <v>271</v>
      </c>
      <c r="B49" s="52" t="s">
        <v>33</v>
      </c>
      <c r="C49" s="115">
        <v>45313</v>
      </c>
      <c r="D49" s="115">
        <v>-62574</v>
      </c>
      <c r="E49" s="90"/>
    </row>
    <row r="50" spans="1:8" ht="19.149999999999999" customHeight="1" x14ac:dyDescent="0.2">
      <c r="A50" s="131" t="s">
        <v>268</v>
      </c>
      <c r="B50" s="52" t="s">
        <v>34</v>
      </c>
      <c r="C50" s="115"/>
      <c r="D50" s="115"/>
      <c r="E50" s="90"/>
    </row>
    <row r="51" spans="1:8" ht="45" customHeight="1" x14ac:dyDescent="0.2">
      <c r="A51" s="131" t="s">
        <v>272</v>
      </c>
      <c r="B51" s="52" t="s">
        <v>35</v>
      </c>
      <c r="C51" s="288">
        <v>-6934</v>
      </c>
      <c r="D51" s="115">
        <v>-655278</v>
      </c>
      <c r="E51" s="90"/>
    </row>
    <row r="52" spans="1:8" ht="65.25" customHeight="1" x14ac:dyDescent="0.2">
      <c r="A52" s="132" t="s">
        <v>273</v>
      </c>
      <c r="B52" s="133" t="s">
        <v>36</v>
      </c>
      <c r="C52" s="115">
        <f>SUM(C47:C51)</f>
        <v>38379</v>
      </c>
      <c r="D52" s="115">
        <f>SUM(D47:D51)</f>
        <v>-717852</v>
      </c>
      <c r="E52" s="90"/>
    </row>
    <row r="53" spans="1:8" s="126" customFormat="1" ht="25.5" x14ac:dyDescent="0.2">
      <c r="A53" s="119" t="s">
        <v>274</v>
      </c>
      <c r="B53" s="120">
        <v>500</v>
      </c>
      <c r="C53" s="121">
        <f>C32+C35</f>
        <v>17646441</v>
      </c>
      <c r="D53" s="121">
        <f>D32+D35</f>
        <v>11973208</v>
      </c>
      <c r="E53" s="122"/>
      <c r="F53" s="123"/>
      <c r="G53" s="124"/>
      <c r="H53" s="125"/>
    </row>
    <row r="54" spans="1:8" x14ac:dyDescent="0.2">
      <c r="A54" s="118" t="s">
        <v>275</v>
      </c>
      <c r="B54" s="114"/>
      <c r="C54" s="115"/>
      <c r="D54" s="115"/>
    </row>
    <row r="55" spans="1:8" x14ac:dyDescent="0.2">
      <c r="A55" s="118" t="s">
        <v>255</v>
      </c>
      <c r="B55" s="114"/>
      <c r="C55" s="115">
        <f t="shared" ref="C55:D55" si="1">C53-C56</f>
        <v>17646441</v>
      </c>
      <c r="D55" s="115">
        <f t="shared" si="1"/>
        <v>11973208</v>
      </c>
    </row>
    <row r="56" spans="1:8" x14ac:dyDescent="0.2">
      <c r="A56" s="118" t="s">
        <v>276</v>
      </c>
      <c r="B56" s="114"/>
      <c r="C56" s="115"/>
      <c r="D56" s="134"/>
    </row>
    <row r="57" spans="1:8" s="126" customFormat="1" x14ac:dyDescent="0.2">
      <c r="A57" s="119" t="s">
        <v>277</v>
      </c>
      <c r="B57" s="120" t="s">
        <v>37</v>
      </c>
      <c r="C57" s="135"/>
      <c r="D57" s="136"/>
      <c r="E57" s="137"/>
      <c r="F57" s="123"/>
      <c r="G57" s="124"/>
      <c r="H57" s="125"/>
    </row>
    <row r="58" spans="1:8" x14ac:dyDescent="0.2">
      <c r="A58" s="118" t="s">
        <v>259</v>
      </c>
      <c r="B58" s="114"/>
      <c r="C58" s="115"/>
      <c r="D58" s="134"/>
    </row>
    <row r="59" spans="1:8" x14ac:dyDescent="0.2">
      <c r="A59" s="118" t="s">
        <v>278</v>
      </c>
      <c r="B59" s="114"/>
      <c r="C59" s="115"/>
      <c r="D59" s="134"/>
    </row>
    <row r="60" spans="1:8" x14ac:dyDescent="0.2">
      <c r="A60" s="118" t="s">
        <v>279</v>
      </c>
      <c r="B60" s="138"/>
      <c r="C60" s="139">
        <f t="shared" ref="C60:D60" si="2">C33/4405169</f>
        <v>4.0040749855453903</v>
      </c>
      <c r="D60" s="139">
        <f t="shared" si="2"/>
        <v>2.8828290129164169</v>
      </c>
    </row>
    <row r="61" spans="1:8" x14ac:dyDescent="0.2">
      <c r="A61" s="118" t="s">
        <v>280</v>
      </c>
      <c r="B61" s="138"/>
      <c r="C61" s="115"/>
      <c r="D61" s="134"/>
    </row>
    <row r="62" spans="1:8" x14ac:dyDescent="0.2">
      <c r="A62" s="118" t="s">
        <v>281</v>
      </c>
      <c r="B62" s="138"/>
      <c r="C62" s="115"/>
      <c r="D62" s="115"/>
    </row>
    <row r="63" spans="1:8" x14ac:dyDescent="0.2">
      <c r="A63" s="118" t="s">
        <v>279</v>
      </c>
      <c r="B63" s="138"/>
      <c r="C63" s="115"/>
      <c r="D63" s="115"/>
    </row>
    <row r="64" spans="1:8" x14ac:dyDescent="0.2">
      <c r="A64" s="118" t="s">
        <v>280</v>
      </c>
      <c r="B64" s="138"/>
      <c r="C64" s="115"/>
      <c r="D64" s="134"/>
    </row>
    <row r="65" spans="1:8" x14ac:dyDescent="0.2">
      <c r="A65" s="95"/>
      <c r="B65" s="95"/>
      <c r="C65" s="95"/>
      <c r="D65" s="95"/>
    </row>
    <row r="66" spans="1:8" s="141" customFormat="1" ht="17.25" customHeight="1" x14ac:dyDescent="0.2">
      <c r="A66" s="276" t="str">
        <f>Ф1!A147</f>
        <v xml:space="preserve">Басқарма Төрағасы                                              Бежецкий Сергей Владимирович     </v>
      </c>
      <c r="B66" s="88"/>
      <c r="E66" s="142"/>
      <c r="F66" s="143"/>
      <c r="G66" s="144"/>
      <c r="H66" s="145"/>
    </row>
    <row r="67" spans="1:8" s="141" customFormat="1" ht="13.5" customHeight="1" x14ac:dyDescent="0.2">
      <c r="A67" s="276"/>
      <c r="B67" s="88"/>
      <c r="C67" s="88" t="s">
        <v>38</v>
      </c>
      <c r="D67" s="88"/>
      <c r="E67" s="142"/>
      <c r="F67" s="143"/>
      <c r="G67" s="144"/>
      <c r="H67" s="145"/>
    </row>
    <row r="68" spans="1:8" s="141" customFormat="1" x14ac:dyDescent="0.2">
      <c r="A68" s="146"/>
      <c r="B68" s="88"/>
      <c r="C68" s="150" t="s">
        <v>222</v>
      </c>
      <c r="D68" s="147"/>
      <c r="E68" s="142"/>
      <c r="F68" s="143"/>
      <c r="G68" s="144"/>
      <c r="H68" s="145"/>
    </row>
    <row r="69" spans="1:8" s="141" customFormat="1" x14ac:dyDescent="0.2">
      <c r="A69" s="146"/>
      <c r="B69" s="88"/>
      <c r="E69" s="142"/>
      <c r="F69" s="143"/>
      <c r="G69" s="144"/>
      <c r="H69" s="145"/>
    </row>
    <row r="70" spans="1:8" s="91" customFormat="1" ht="15.75" customHeight="1" x14ac:dyDescent="0.2">
      <c r="A70" s="276" t="str">
        <f>Ф1!A150</f>
        <v>Бас бухгалтердің м.а                                           Диброва Ирина Викторовна</v>
      </c>
      <c r="B70"/>
      <c r="C70"/>
      <c r="D70"/>
      <c r="E70"/>
      <c r="F70" s="289"/>
    </row>
    <row r="71" spans="1:8" s="91" customFormat="1" ht="15.75" x14ac:dyDescent="0.2">
      <c r="A71" s="276"/>
      <c r="B71"/>
      <c r="C71" s="88" t="s">
        <v>38</v>
      </c>
      <c r="D71" s="88"/>
      <c r="E71"/>
      <c r="F71"/>
    </row>
    <row r="72" spans="1:8" x14ac:dyDescent="0.2">
      <c r="A72" s="140"/>
      <c r="C72" s="295" t="s">
        <v>222</v>
      </c>
      <c r="D72" s="296"/>
    </row>
    <row r="73" spans="1:8" x14ac:dyDescent="0.2">
      <c r="A73" s="146"/>
    </row>
    <row r="74" spans="1:8" x14ac:dyDescent="0.2">
      <c r="A74" s="146" t="str">
        <f>Ф1!A152</f>
        <v>Мөр орны</v>
      </c>
    </row>
    <row r="75" spans="1:8" x14ac:dyDescent="0.2">
      <c r="A75" s="146"/>
    </row>
    <row r="76" spans="1:8" x14ac:dyDescent="0.2">
      <c r="A76" s="146"/>
    </row>
    <row r="77" spans="1:8" x14ac:dyDescent="0.2">
      <c r="A77" s="146"/>
    </row>
    <row r="78" spans="1:8" x14ac:dyDescent="0.2">
      <c r="A78" s="146">
        <f>Ф1!A156</f>
        <v>0</v>
      </c>
    </row>
    <row r="79" spans="1:8" x14ac:dyDescent="0.2">
      <c r="A79" s="146">
        <f>Ф1!A157</f>
        <v>0</v>
      </c>
    </row>
  </sheetData>
  <mergeCells count="5">
    <mergeCell ref="A15:A16"/>
    <mergeCell ref="B15:B16"/>
    <mergeCell ref="C15:C16"/>
    <mergeCell ref="D15:D16"/>
    <mergeCell ref="C72:D72"/>
  </mergeCells>
  <pageMargins left="0.70866141732283472" right="0.70866141732283472" top="0.54" bottom="0.46" header="0.31496062992125984" footer="0.31496062992125984"/>
  <pageSetup paperSize="9" scale="56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K103"/>
  <sheetViews>
    <sheetView zoomScaleNormal="100" workbookViewId="0">
      <selection activeCell="A98" sqref="A98"/>
    </sheetView>
  </sheetViews>
  <sheetFormatPr defaultColWidth="67.42578125" defaultRowHeight="12.75" x14ac:dyDescent="0.2"/>
  <cols>
    <col min="1" max="1" width="77.42578125" style="147" customWidth="1"/>
    <col min="2" max="2" width="10.42578125" style="147" bestFit="1" customWidth="1"/>
    <col min="3" max="3" width="15.42578125" style="147" customWidth="1"/>
    <col min="4" max="4" width="15.5703125" style="147" customWidth="1"/>
    <col min="5" max="5" width="13.42578125" style="148" customWidth="1"/>
    <col min="6" max="11" width="9.42578125" style="147" customWidth="1"/>
    <col min="12" max="254" width="9.42578125" customWidth="1"/>
  </cols>
  <sheetData>
    <row r="1" spans="1:11" s="7" customFormat="1" x14ac:dyDescent="0.2">
      <c r="A1" s="1"/>
      <c r="B1" s="2"/>
      <c r="D1" s="4" t="s">
        <v>91</v>
      </c>
      <c r="E1" s="5"/>
      <c r="F1" s="6"/>
      <c r="G1" s="6"/>
      <c r="H1" s="6"/>
    </row>
    <row r="2" spans="1:11" s="7" customFormat="1" x14ac:dyDescent="0.2">
      <c r="A2" s="1"/>
      <c r="B2" s="2"/>
      <c r="D2" s="4" t="s">
        <v>92</v>
      </c>
      <c r="E2" s="5"/>
      <c r="F2" s="6"/>
      <c r="G2" s="6"/>
      <c r="H2" s="6"/>
    </row>
    <row r="3" spans="1:11" s="7" customFormat="1" x14ac:dyDescent="0.2">
      <c r="A3" s="1"/>
      <c r="B3" s="2"/>
      <c r="D3" s="4" t="s">
        <v>224</v>
      </c>
      <c r="E3" s="5"/>
      <c r="F3" s="6"/>
      <c r="G3" s="6"/>
      <c r="H3" s="6"/>
    </row>
    <row r="4" spans="1:11" x14ac:dyDescent="0.2">
      <c r="D4" s="149"/>
    </row>
    <row r="5" spans="1:11" s="151" customFormat="1" x14ac:dyDescent="0.2">
      <c r="A5" s="150"/>
      <c r="B5" s="150"/>
      <c r="C5" s="150"/>
      <c r="D5" s="4" t="s">
        <v>226</v>
      </c>
      <c r="E5" s="148"/>
      <c r="F5" s="150"/>
      <c r="G5" s="150"/>
      <c r="H5" s="150"/>
      <c r="I5" s="150"/>
      <c r="J5" s="150"/>
      <c r="K5" s="150"/>
    </row>
    <row r="6" spans="1:11" s="151" customFormat="1" x14ac:dyDescent="0.2">
      <c r="A6" s="150"/>
      <c r="B6" s="150"/>
      <c r="C6" s="150"/>
      <c r="D6" s="4" t="s">
        <v>228</v>
      </c>
      <c r="E6" s="148"/>
      <c r="F6" s="150"/>
      <c r="G6" s="150"/>
      <c r="H6" s="150"/>
      <c r="I6" s="150"/>
      <c r="J6" s="150"/>
      <c r="K6" s="150"/>
    </row>
    <row r="7" spans="1:11" s="151" customFormat="1" x14ac:dyDescent="0.2">
      <c r="A7" s="152"/>
      <c r="B7" s="152" t="s">
        <v>39</v>
      </c>
      <c r="C7" s="152"/>
      <c r="D7" s="4" t="s">
        <v>229</v>
      </c>
      <c r="E7" s="148"/>
      <c r="F7" s="150"/>
      <c r="G7" s="150"/>
      <c r="H7" s="150"/>
      <c r="I7" s="150"/>
      <c r="J7" s="150"/>
      <c r="K7" s="150"/>
    </row>
    <row r="8" spans="1:11" x14ac:dyDescent="0.2">
      <c r="A8" s="152"/>
      <c r="B8" s="152"/>
      <c r="C8" s="152"/>
      <c r="D8" s="154"/>
    </row>
    <row r="9" spans="1:11" x14ac:dyDescent="0.2">
      <c r="A9" s="155"/>
      <c r="B9" s="152"/>
      <c r="C9" s="152"/>
      <c r="D9" s="156" t="s">
        <v>282</v>
      </c>
    </row>
    <row r="10" spans="1:11" x14ac:dyDescent="0.2">
      <c r="A10" s="155"/>
      <c r="B10" s="152"/>
      <c r="C10" s="152"/>
      <c r="D10" s="157"/>
    </row>
    <row r="11" spans="1:11" x14ac:dyDescent="0.2">
      <c r="A11" s="158" t="s">
        <v>283</v>
      </c>
      <c r="B11" s="159"/>
      <c r="C11" s="159"/>
      <c r="D11" s="160"/>
      <c r="E11" s="160"/>
    </row>
    <row r="12" spans="1:11" x14ac:dyDescent="0.2">
      <c r="A12" s="158" t="s">
        <v>409</v>
      </c>
      <c r="B12" s="159"/>
      <c r="C12" s="159"/>
      <c r="D12" s="160"/>
      <c r="E12" s="160"/>
    </row>
    <row r="13" spans="1:11" x14ac:dyDescent="0.2">
      <c r="A13" s="158" t="s">
        <v>284</v>
      </c>
      <c r="B13" s="159"/>
      <c r="C13" s="159"/>
      <c r="D13" s="160"/>
      <c r="E13" s="160"/>
    </row>
    <row r="14" spans="1:11" x14ac:dyDescent="0.2">
      <c r="A14" s="155"/>
      <c r="B14" s="152"/>
      <c r="C14" s="152"/>
      <c r="D14" s="157"/>
    </row>
    <row r="15" spans="1:11" x14ac:dyDescent="0.2">
      <c r="A15" s="161"/>
      <c r="B15" s="161"/>
      <c r="C15" s="161"/>
      <c r="D15" s="162" t="s">
        <v>235</v>
      </c>
    </row>
    <row r="16" spans="1:11" s="147" customFormat="1" ht="25.5" x14ac:dyDescent="0.2">
      <c r="A16" s="163" t="s">
        <v>285</v>
      </c>
      <c r="B16" s="164" t="s">
        <v>286</v>
      </c>
      <c r="C16" s="164" t="s">
        <v>287</v>
      </c>
      <c r="D16" s="164" t="s">
        <v>288</v>
      </c>
      <c r="E16" s="148"/>
    </row>
    <row r="17" spans="1:5" s="147" customFormat="1" x14ac:dyDescent="0.2">
      <c r="A17" s="165" t="s">
        <v>289</v>
      </c>
      <c r="B17" s="166"/>
      <c r="C17" s="166"/>
      <c r="D17" s="167"/>
      <c r="E17" s="148"/>
    </row>
    <row r="18" spans="1:5" s="147" customFormat="1" x14ac:dyDescent="0.2">
      <c r="A18" s="168" t="s">
        <v>290</v>
      </c>
      <c r="B18" s="169">
        <v>10</v>
      </c>
      <c r="C18" s="170">
        <f>SUM(C20:C25)</f>
        <v>116572670</v>
      </c>
      <c r="D18" s="170">
        <f>SUM(D20:D25)</f>
        <v>151107345</v>
      </c>
      <c r="E18" s="148"/>
    </row>
    <row r="19" spans="1:5" s="147" customFormat="1" x14ac:dyDescent="0.2">
      <c r="A19" s="171" t="s">
        <v>291</v>
      </c>
      <c r="B19" s="172"/>
      <c r="C19" s="173"/>
      <c r="D19" s="173"/>
      <c r="E19" s="148"/>
    </row>
    <row r="20" spans="1:5" s="147" customFormat="1" x14ac:dyDescent="0.2">
      <c r="A20" s="171" t="s">
        <v>292</v>
      </c>
      <c r="B20" s="174">
        <v>11</v>
      </c>
      <c r="C20" s="175">
        <v>112607519</v>
      </c>
      <c r="D20" s="175">
        <v>111397029</v>
      </c>
      <c r="E20" s="148"/>
    </row>
    <row r="21" spans="1:5" s="147" customFormat="1" x14ac:dyDescent="0.2">
      <c r="A21" s="176" t="s">
        <v>293</v>
      </c>
      <c r="B21" s="174">
        <v>12</v>
      </c>
      <c r="C21" s="177"/>
      <c r="D21" s="175"/>
      <c r="E21" s="148"/>
    </row>
    <row r="22" spans="1:5" s="147" customFormat="1" x14ac:dyDescent="0.2">
      <c r="A22" s="171" t="s">
        <v>294</v>
      </c>
      <c r="B22" s="174">
        <v>13</v>
      </c>
      <c r="C22" s="175">
        <v>2426385</v>
      </c>
      <c r="D22" s="175">
        <v>35755508</v>
      </c>
      <c r="E22" s="148"/>
    </row>
    <row r="23" spans="1:5" s="147" customFormat="1" x14ac:dyDescent="0.2">
      <c r="A23" s="171" t="s">
        <v>295</v>
      </c>
      <c r="B23" s="174">
        <v>14</v>
      </c>
      <c r="C23" s="178"/>
      <c r="D23" s="175"/>
      <c r="E23" s="148"/>
    </row>
    <row r="24" spans="1:5" s="147" customFormat="1" x14ac:dyDescent="0.2">
      <c r="A24" s="171" t="s">
        <v>296</v>
      </c>
      <c r="B24" s="174">
        <v>15</v>
      </c>
      <c r="C24" s="175">
        <v>985649</v>
      </c>
      <c r="D24" s="175">
        <v>737931</v>
      </c>
      <c r="E24" s="148"/>
    </row>
    <row r="25" spans="1:5" s="147" customFormat="1" x14ac:dyDescent="0.2">
      <c r="A25" s="171" t="s">
        <v>297</v>
      </c>
      <c r="B25" s="174">
        <v>16</v>
      </c>
      <c r="C25" s="175">
        <v>553117</v>
      </c>
      <c r="D25" s="175">
        <v>3216877</v>
      </c>
      <c r="E25" s="148"/>
    </row>
    <row r="26" spans="1:5" s="147" customFormat="1" x14ac:dyDescent="0.2">
      <c r="A26" s="168" t="s">
        <v>298</v>
      </c>
      <c r="B26" s="169">
        <v>20</v>
      </c>
      <c r="C26" s="179">
        <f>SUM(C28:C34)</f>
        <v>103811589</v>
      </c>
      <c r="D26" s="180">
        <f>SUM(D28:D34)</f>
        <v>141330720</v>
      </c>
      <c r="E26" s="148"/>
    </row>
    <row r="27" spans="1:5" s="147" customFormat="1" x14ac:dyDescent="0.2">
      <c r="A27" s="171" t="s">
        <v>291</v>
      </c>
      <c r="B27" s="174"/>
      <c r="C27" s="182"/>
      <c r="D27" s="183"/>
      <c r="E27" s="148"/>
    </row>
    <row r="28" spans="1:5" s="147" customFormat="1" x14ac:dyDescent="0.2">
      <c r="A28" s="171" t="s">
        <v>299</v>
      </c>
      <c r="B28" s="174">
        <v>21</v>
      </c>
      <c r="C28" s="175">
        <v>61594989</v>
      </c>
      <c r="D28" s="177">
        <v>90396239</v>
      </c>
      <c r="E28" s="148"/>
    </row>
    <row r="29" spans="1:5" s="147" customFormat="1" x14ac:dyDescent="0.2">
      <c r="A29" s="171" t="s">
        <v>300</v>
      </c>
      <c r="B29" s="174">
        <v>22</v>
      </c>
      <c r="C29" s="175">
        <v>915939</v>
      </c>
      <c r="D29" s="177">
        <v>17560464</v>
      </c>
      <c r="E29" s="148"/>
    </row>
    <row r="30" spans="1:5" s="147" customFormat="1" x14ac:dyDescent="0.2">
      <c r="A30" s="171" t="s">
        <v>301</v>
      </c>
      <c r="B30" s="174">
        <v>23</v>
      </c>
      <c r="C30" s="175">
        <v>19863739</v>
      </c>
      <c r="D30" s="177">
        <v>15958674</v>
      </c>
      <c r="E30" s="148"/>
    </row>
    <row r="31" spans="1:5" s="147" customFormat="1" x14ac:dyDescent="0.2">
      <c r="A31" s="171" t="s">
        <v>302</v>
      </c>
      <c r="B31" s="174">
        <v>24</v>
      </c>
      <c r="C31" s="175">
        <v>70162</v>
      </c>
      <c r="D31" s="177">
        <v>71435</v>
      </c>
      <c r="E31" s="148"/>
    </row>
    <row r="32" spans="1:5" s="147" customFormat="1" x14ac:dyDescent="0.2">
      <c r="A32" s="171" t="s">
        <v>303</v>
      </c>
      <c r="B32" s="174">
        <v>25</v>
      </c>
      <c r="C32" s="178"/>
      <c r="D32" s="184"/>
      <c r="E32" s="148"/>
    </row>
    <row r="33" spans="1:5" s="147" customFormat="1" x14ac:dyDescent="0.2">
      <c r="A33" s="185" t="s">
        <v>304</v>
      </c>
      <c r="B33" s="186">
        <v>26</v>
      </c>
      <c r="C33" s="187">
        <v>15258413</v>
      </c>
      <c r="D33" s="187">
        <v>12589329</v>
      </c>
      <c r="E33" s="148"/>
    </row>
    <row r="34" spans="1:5" s="147" customFormat="1" x14ac:dyDescent="0.2">
      <c r="A34" s="185" t="s">
        <v>305</v>
      </c>
      <c r="B34" s="186">
        <v>27</v>
      </c>
      <c r="C34" s="187">
        <v>6108347</v>
      </c>
      <c r="D34" s="188">
        <v>4754579</v>
      </c>
      <c r="E34" s="148"/>
    </row>
    <row r="35" spans="1:5" s="147" customFormat="1" ht="25.5" x14ac:dyDescent="0.2">
      <c r="A35" s="189" t="s">
        <v>306</v>
      </c>
      <c r="B35" s="190">
        <v>30</v>
      </c>
      <c r="C35" s="191">
        <f>C18-C26</f>
        <v>12761081</v>
      </c>
      <c r="D35" s="191">
        <f>D18-D26</f>
        <v>9776625</v>
      </c>
      <c r="E35" s="148"/>
    </row>
    <row r="36" spans="1:5" s="147" customFormat="1" x14ac:dyDescent="0.2">
      <c r="A36" s="192" t="s">
        <v>307</v>
      </c>
      <c r="B36" s="190"/>
      <c r="C36" s="193"/>
      <c r="D36" s="193"/>
      <c r="E36" s="148"/>
    </row>
    <row r="37" spans="1:5" s="147" customFormat="1" x14ac:dyDescent="0.2">
      <c r="A37" s="194" t="s">
        <v>308</v>
      </c>
      <c r="B37" s="190">
        <v>40</v>
      </c>
      <c r="C37" s="191">
        <f>SUM(C39:C50)</f>
        <v>67919</v>
      </c>
      <c r="D37" s="191">
        <f>SUM(D39:D50)</f>
        <v>1388213</v>
      </c>
      <c r="E37" s="148"/>
    </row>
    <row r="38" spans="1:5" s="147" customFormat="1" x14ac:dyDescent="0.2">
      <c r="A38" s="185" t="s">
        <v>291</v>
      </c>
      <c r="B38" s="186"/>
      <c r="C38" s="195"/>
      <c r="D38" s="196"/>
      <c r="E38" s="148"/>
    </row>
    <row r="39" spans="1:5" s="147" customFormat="1" x14ac:dyDescent="0.2">
      <c r="A39" s="185" t="s">
        <v>309</v>
      </c>
      <c r="B39" s="186">
        <v>41</v>
      </c>
      <c r="C39" s="187">
        <v>21387</v>
      </c>
      <c r="D39" s="188">
        <v>1207180</v>
      </c>
      <c r="E39" s="148"/>
    </row>
    <row r="40" spans="1:5" s="147" customFormat="1" x14ac:dyDescent="0.2">
      <c r="A40" s="185" t="s">
        <v>310</v>
      </c>
      <c r="B40" s="186">
        <v>42</v>
      </c>
      <c r="C40" s="187"/>
      <c r="D40" s="188"/>
      <c r="E40" s="148"/>
    </row>
    <row r="41" spans="1:5" s="147" customFormat="1" x14ac:dyDescent="0.2">
      <c r="A41" s="185" t="s">
        <v>311</v>
      </c>
      <c r="B41" s="186">
        <v>43</v>
      </c>
      <c r="C41" s="187">
        <v>13863</v>
      </c>
      <c r="D41" s="188">
        <v>466</v>
      </c>
      <c r="E41" s="148"/>
    </row>
    <row r="42" spans="1:5" s="147" customFormat="1" ht="25.5" x14ac:dyDescent="0.2">
      <c r="A42" s="197" t="s">
        <v>312</v>
      </c>
      <c r="B42" s="186">
        <v>44</v>
      </c>
      <c r="C42" s="188"/>
      <c r="D42" s="188"/>
      <c r="E42" s="148"/>
    </row>
    <row r="43" spans="1:5" s="147" customFormat="1" x14ac:dyDescent="0.2">
      <c r="A43" s="185" t="s">
        <v>313</v>
      </c>
      <c r="B43" s="186">
        <v>45</v>
      </c>
      <c r="C43" s="187"/>
      <c r="D43" s="188"/>
      <c r="E43" s="148"/>
    </row>
    <row r="44" spans="1:5" s="147" customFormat="1" x14ac:dyDescent="0.2">
      <c r="A44" s="197" t="s">
        <v>314</v>
      </c>
      <c r="B44" s="186">
        <v>46</v>
      </c>
      <c r="C44" s="188"/>
      <c r="D44" s="188"/>
      <c r="E44" s="148"/>
    </row>
    <row r="45" spans="1:5" s="147" customFormat="1" x14ac:dyDescent="0.2">
      <c r="A45" s="197" t="s">
        <v>315</v>
      </c>
      <c r="B45" s="186">
        <v>47</v>
      </c>
      <c r="C45" s="188"/>
      <c r="D45" s="188"/>
      <c r="E45" s="148"/>
    </row>
    <row r="46" spans="1:5" s="147" customFormat="1" x14ac:dyDescent="0.2">
      <c r="A46" s="185" t="s">
        <v>316</v>
      </c>
      <c r="B46" s="186">
        <v>48</v>
      </c>
      <c r="C46" s="187"/>
      <c r="D46" s="188"/>
      <c r="E46" s="148"/>
    </row>
    <row r="47" spans="1:5" s="147" customFormat="1" x14ac:dyDescent="0.2">
      <c r="A47" s="185" t="s">
        <v>317</v>
      </c>
      <c r="B47" s="186">
        <v>49</v>
      </c>
      <c r="C47" s="187"/>
      <c r="D47" s="188"/>
      <c r="E47" s="148"/>
    </row>
    <row r="48" spans="1:5" s="147" customFormat="1" x14ac:dyDescent="0.2">
      <c r="A48" s="185" t="s">
        <v>318</v>
      </c>
      <c r="B48" s="186">
        <v>50</v>
      </c>
      <c r="C48" s="187"/>
      <c r="D48" s="188"/>
      <c r="E48" s="148"/>
    </row>
    <row r="49" spans="1:5" s="147" customFormat="1" x14ac:dyDescent="0.2">
      <c r="A49" s="185" t="s">
        <v>296</v>
      </c>
      <c r="B49" s="186">
        <v>51</v>
      </c>
      <c r="C49" s="187"/>
      <c r="D49" s="188"/>
      <c r="E49" s="148"/>
    </row>
    <row r="50" spans="1:5" s="147" customFormat="1" x14ac:dyDescent="0.2">
      <c r="A50" s="185" t="s">
        <v>319</v>
      </c>
      <c r="B50" s="186">
        <v>52</v>
      </c>
      <c r="C50" s="187">
        <v>32669</v>
      </c>
      <c r="D50" s="188">
        <v>180567</v>
      </c>
      <c r="E50" s="148"/>
    </row>
    <row r="51" spans="1:5" s="147" customFormat="1" x14ac:dyDescent="0.2">
      <c r="A51" s="194" t="s">
        <v>320</v>
      </c>
      <c r="B51" s="190">
        <v>60</v>
      </c>
      <c r="C51" s="191">
        <f>SUM(C53:C65)</f>
        <v>3571519</v>
      </c>
      <c r="D51" s="191">
        <f>SUM(D53:D65)</f>
        <v>3771337</v>
      </c>
      <c r="E51" s="148"/>
    </row>
    <row r="52" spans="1:5" s="147" customFormat="1" x14ac:dyDescent="0.2">
      <c r="A52" s="185" t="s">
        <v>291</v>
      </c>
      <c r="B52" s="186"/>
      <c r="C52" s="187"/>
      <c r="D52" s="188"/>
      <c r="E52" s="148"/>
    </row>
    <row r="53" spans="1:5" s="147" customFormat="1" x14ac:dyDescent="0.2">
      <c r="A53" s="185" t="s">
        <v>321</v>
      </c>
      <c r="B53" s="186">
        <v>61</v>
      </c>
      <c r="C53" s="187">
        <v>2235065</v>
      </c>
      <c r="D53" s="188">
        <v>1304079</v>
      </c>
      <c r="E53" s="148"/>
    </row>
    <row r="54" spans="1:5" s="147" customFormat="1" x14ac:dyDescent="0.2">
      <c r="A54" s="185" t="s">
        <v>322</v>
      </c>
      <c r="B54" s="186">
        <v>62</v>
      </c>
      <c r="C54" s="187">
        <v>70647</v>
      </c>
      <c r="D54" s="188">
        <v>73</v>
      </c>
      <c r="E54" s="148"/>
    </row>
    <row r="55" spans="1:5" s="147" customFormat="1" x14ac:dyDescent="0.2">
      <c r="A55" s="185" t="s">
        <v>323</v>
      </c>
      <c r="B55" s="186">
        <v>63</v>
      </c>
      <c r="C55" s="187">
        <v>1174384</v>
      </c>
      <c r="D55" s="188">
        <v>1812316</v>
      </c>
      <c r="E55" s="148"/>
    </row>
    <row r="56" spans="1:5" s="147" customFormat="1" ht="25.5" x14ac:dyDescent="0.2">
      <c r="A56" s="197" t="s">
        <v>324</v>
      </c>
      <c r="B56" s="186">
        <v>64</v>
      </c>
      <c r="C56" s="188"/>
      <c r="D56" s="188"/>
      <c r="E56" s="148"/>
    </row>
    <row r="57" spans="1:5" s="147" customFormat="1" x14ac:dyDescent="0.2">
      <c r="A57" s="185" t="s">
        <v>325</v>
      </c>
      <c r="B57" s="186">
        <v>65</v>
      </c>
      <c r="C57" s="187"/>
      <c r="D57" s="188"/>
      <c r="E57" s="148"/>
    </row>
    <row r="58" spans="1:5" s="147" customFormat="1" x14ac:dyDescent="0.2">
      <c r="A58" s="185" t="s">
        <v>326</v>
      </c>
      <c r="B58" s="186">
        <v>66</v>
      </c>
      <c r="C58" s="187"/>
      <c r="D58" s="188"/>
      <c r="E58" s="148"/>
    </row>
    <row r="59" spans="1:5" s="147" customFormat="1" x14ac:dyDescent="0.2">
      <c r="A59" s="185" t="s">
        <v>327</v>
      </c>
      <c r="B59" s="186">
        <v>67</v>
      </c>
      <c r="C59" s="187">
        <v>75174</v>
      </c>
      <c r="D59" s="188">
        <v>107173</v>
      </c>
      <c r="E59" s="148"/>
    </row>
    <row r="60" spans="1:5" s="147" customFormat="1" x14ac:dyDescent="0.2">
      <c r="A60" s="185" t="s">
        <v>328</v>
      </c>
      <c r="B60" s="186">
        <v>68</v>
      </c>
      <c r="C60" s="187"/>
      <c r="D60" s="188"/>
      <c r="E60" s="148"/>
    </row>
    <row r="61" spans="1:5" s="147" customFormat="1" x14ac:dyDescent="0.2">
      <c r="A61" s="185" t="s">
        <v>329</v>
      </c>
      <c r="B61" s="186">
        <v>69</v>
      </c>
      <c r="C61" s="187"/>
      <c r="D61" s="188"/>
      <c r="E61" s="148"/>
    </row>
    <row r="62" spans="1:5" s="147" customFormat="1" x14ac:dyDescent="0.2">
      <c r="A62" s="185" t="s">
        <v>330</v>
      </c>
      <c r="B62" s="186">
        <v>70</v>
      </c>
      <c r="C62" s="187"/>
      <c r="D62" s="188"/>
      <c r="E62" s="148"/>
    </row>
    <row r="63" spans="1:5" s="147" customFormat="1" x14ac:dyDescent="0.2">
      <c r="A63" s="185" t="s">
        <v>317</v>
      </c>
      <c r="B63" s="186">
        <v>71</v>
      </c>
      <c r="C63" s="187"/>
      <c r="D63" s="188"/>
      <c r="E63" s="148"/>
    </row>
    <row r="64" spans="1:5" s="147" customFormat="1" x14ac:dyDescent="0.2">
      <c r="A64" s="185" t="s">
        <v>331</v>
      </c>
      <c r="B64" s="186">
        <v>72</v>
      </c>
      <c r="C64" s="188"/>
      <c r="D64" s="188"/>
      <c r="E64" s="148"/>
    </row>
    <row r="65" spans="1:5" s="147" customFormat="1" x14ac:dyDescent="0.2">
      <c r="A65" s="185" t="s">
        <v>332</v>
      </c>
      <c r="B65" s="186">
        <v>73</v>
      </c>
      <c r="C65" s="187">
        <v>16249</v>
      </c>
      <c r="D65" s="188">
        <v>547696</v>
      </c>
      <c r="E65" s="148"/>
    </row>
    <row r="66" spans="1:5" s="147" customFormat="1" ht="25.5" x14ac:dyDescent="0.2">
      <c r="A66" s="189" t="s">
        <v>333</v>
      </c>
      <c r="B66" s="190">
        <v>80</v>
      </c>
      <c r="C66" s="191">
        <f>C37-C51</f>
        <v>-3503600</v>
      </c>
      <c r="D66" s="191">
        <f>D37-D51</f>
        <v>-2383124</v>
      </c>
      <c r="E66" s="148"/>
    </row>
    <row r="67" spans="1:5" s="147" customFormat="1" x14ac:dyDescent="0.2">
      <c r="A67" s="192" t="s">
        <v>334</v>
      </c>
      <c r="B67" s="190"/>
      <c r="C67" s="193"/>
      <c r="D67" s="193"/>
      <c r="E67" s="148"/>
    </row>
    <row r="68" spans="1:5" s="147" customFormat="1" x14ac:dyDescent="0.2">
      <c r="A68" s="194" t="s">
        <v>335</v>
      </c>
      <c r="B68" s="190">
        <v>90</v>
      </c>
      <c r="C68" s="191">
        <f>SUM(C70:C73)</f>
        <v>0</v>
      </c>
      <c r="D68" s="191">
        <f>SUM(D70:D73)</f>
        <v>0</v>
      </c>
      <c r="E68" s="148"/>
    </row>
    <row r="69" spans="1:5" s="147" customFormat="1" x14ac:dyDescent="0.2">
      <c r="A69" s="185" t="s">
        <v>291</v>
      </c>
      <c r="B69" s="186"/>
      <c r="C69" s="195"/>
      <c r="D69" s="196"/>
      <c r="E69" s="148"/>
    </row>
    <row r="70" spans="1:5" s="147" customFormat="1" x14ac:dyDescent="0.2">
      <c r="A70" s="185" t="s">
        <v>336</v>
      </c>
      <c r="B70" s="186">
        <v>91</v>
      </c>
      <c r="C70" s="187"/>
      <c r="D70" s="188"/>
      <c r="E70" s="148"/>
    </row>
    <row r="71" spans="1:5" s="147" customFormat="1" x14ac:dyDescent="0.2">
      <c r="A71" s="185" t="s">
        <v>337</v>
      </c>
      <c r="B71" s="186">
        <v>92</v>
      </c>
      <c r="C71" s="187"/>
      <c r="D71" s="188"/>
      <c r="E71" s="148"/>
    </row>
    <row r="72" spans="1:5" s="147" customFormat="1" x14ac:dyDescent="0.2">
      <c r="A72" s="171" t="s">
        <v>338</v>
      </c>
      <c r="B72" s="174">
        <v>93</v>
      </c>
      <c r="C72" s="178"/>
      <c r="D72" s="178"/>
      <c r="E72" s="148"/>
    </row>
    <row r="73" spans="1:5" s="147" customFormat="1" x14ac:dyDescent="0.2">
      <c r="A73" s="171" t="s">
        <v>319</v>
      </c>
      <c r="B73" s="174">
        <v>94</v>
      </c>
      <c r="C73" s="175"/>
      <c r="D73" s="177"/>
      <c r="E73" s="148"/>
    </row>
    <row r="74" spans="1:5" s="147" customFormat="1" x14ac:dyDescent="0.2">
      <c r="A74" s="168" t="s">
        <v>339</v>
      </c>
      <c r="B74" s="166">
        <v>100</v>
      </c>
      <c r="C74" s="198">
        <f>SUM(C76:C80)</f>
        <v>7206737</v>
      </c>
      <c r="D74" s="198">
        <f>SUM(D76:D80)</f>
        <v>4022897</v>
      </c>
      <c r="E74" s="148"/>
    </row>
    <row r="75" spans="1:5" s="147" customFormat="1" x14ac:dyDescent="0.2">
      <c r="A75" s="171" t="s">
        <v>291</v>
      </c>
      <c r="B75" s="172"/>
      <c r="C75" s="182"/>
      <c r="D75" s="183"/>
      <c r="E75" s="148"/>
    </row>
    <row r="76" spans="1:5" s="147" customFormat="1" x14ac:dyDescent="0.2">
      <c r="A76" s="171" t="s">
        <v>340</v>
      </c>
      <c r="B76" s="172">
        <v>101</v>
      </c>
      <c r="C76" s="175"/>
      <c r="D76" s="177"/>
      <c r="E76" s="148"/>
    </row>
    <row r="77" spans="1:5" s="147" customFormat="1" x14ac:dyDescent="0.2">
      <c r="A77" s="171" t="s">
        <v>341</v>
      </c>
      <c r="B77" s="172">
        <v>102</v>
      </c>
      <c r="C77" s="178"/>
      <c r="D77" s="178"/>
      <c r="E77" s="148"/>
    </row>
    <row r="78" spans="1:5" s="147" customFormat="1" x14ac:dyDescent="0.2">
      <c r="A78" s="171" t="s">
        <v>342</v>
      </c>
      <c r="B78" s="172">
        <v>103</v>
      </c>
      <c r="C78" s="175">
        <v>7191983</v>
      </c>
      <c r="D78" s="177">
        <v>4008768</v>
      </c>
      <c r="E78" s="148"/>
    </row>
    <row r="79" spans="1:5" s="147" customFormat="1" x14ac:dyDescent="0.2">
      <c r="A79" s="171" t="s">
        <v>343</v>
      </c>
      <c r="B79" s="172">
        <v>104</v>
      </c>
      <c r="C79" s="175"/>
      <c r="D79" s="177"/>
      <c r="E79" s="148"/>
    </row>
    <row r="80" spans="1:5" s="147" customFormat="1" x14ac:dyDescent="0.2">
      <c r="A80" s="185" t="s">
        <v>344</v>
      </c>
      <c r="B80" s="199">
        <v>105</v>
      </c>
      <c r="C80" s="175">
        <v>14754</v>
      </c>
      <c r="D80" s="181">
        <v>14129</v>
      </c>
      <c r="E80" s="148"/>
    </row>
    <row r="81" spans="1:6" s="147" customFormat="1" ht="25.5" x14ac:dyDescent="0.2">
      <c r="A81" s="189" t="s">
        <v>345</v>
      </c>
      <c r="B81" s="200">
        <v>110</v>
      </c>
      <c r="C81" s="198">
        <f>C68-C74</f>
        <v>-7206737</v>
      </c>
      <c r="D81" s="198">
        <f>D68-D74</f>
        <v>-4022897</v>
      </c>
      <c r="E81" s="148"/>
    </row>
    <row r="82" spans="1:6" s="147" customFormat="1" x14ac:dyDescent="0.2">
      <c r="A82" s="194" t="s">
        <v>346</v>
      </c>
      <c r="B82" s="200">
        <v>120</v>
      </c>
      <c r="C82" s="201">
        <v>-692698</v>
      </c>
      <c r="D82" s="281">
        <v>96801</v>
      </c>
      <c r="E82" s="148"/>
    </row>
    <row r="83" spans="1:6" s="147" customFormat="1" ht="25.5" x14ac:dyDescent="0.2">
      <c r="A83" s="189" t="s">
        <v>347</v>
      </c>
      <c r="B83" s="200">
        <v>130</v>
      </c>
      <c r="C83" s="201">
        <v>457</v>
      </c>
      <c r="D83" s="281">
        <v>326</v>
      </c>
      <c r="E83" s="148"/>
      <c r="F83" s="148"/>
    </row>
    <row r="84" spans="1:6" s="147" customFormat="1" ht="25.5" x14ac:dyDescent="0.2">
      <c r="A84" s="189" t="s">
        <v>348</v>
      </c>
      <c r="B84" s="200">
        <v>140</v>
      </c>
      <c r="C84" s="198">
        <f>C35+C66+C81+C82+C83</f>
        <v>1358503</v>
      </c>
      <c r="D84" s="198">
        <f>D35+D66+D81+D82+D83</f>
        <v>3467731</v>
      </c>
      <c r="E84" s="148"/>
    </row>
    <row r="85" spans="1:6" s="147" customFormat="1" x14ac:dyDescent="0.2">
      <c r="A85" s="202" t="s">
        <v>349</v>
      </c>
      <c r="B85" s="199">
        <v>150</v>
      </c>
      <c r="C85" s="181">
        <v>16394188</v>
      </c>
      <c r="D85" s="181">
        <v>12926457</v>
      </c>
      <c r="E85" s="148"/>
    </row>
    <row r="86" spans="1:6" s="147" customFormat="1" x14ac:dyDescent="0.2">
      <c r="A86" s="202" t="s">
        <v>350</v>
      </c>
      <c r="B86" s="199">
        <v>160</v>
      </c>
      <c r="C86" s="184">
        <v>17752691</v>
      </c>
      <c r="D86" s="184">
        <v>16394188</v>
      </c>
      <c r="E86" s="148"/>
    </row>
    <row r="87" spans="1:6" s="147" customFormat="1" x14ac:dyDescent="0.2">
      <c r="A87" s="152"/>
      <c r="B87" s="152"/>
      <c r="C87" s="152"/>
      <c r="D87" s="152"/>
      <c r="E87" s="148"/>
    </row>
    <row r="88" spans="1:6" s="147" customFormat="1" x14ac:dyDescent="0.2">
      <c r="A88" s="152"/>
      <c r="B88" s="152"/>
      <c r="C88" s="152"/>
      <c r="D88" s="152"/>
      <c r="E88" s="148"/>
    </row>
    <row r="89" spans="1:6" s="147" customFormat="1" ht="14.25" customHeight="1" x14ac:dyDescent="0.2">
      <c r="A89" s="203" t="str">
        <f>Ф1!A147</f>
        <v xml:space="preserve">Басқарма Төрағасы                                              Бежецкий Сергей Владимирович     </v>
      </c>
      <c r="B89" s="204"/>
      <c r="E89" s="148"/>
    </row>
    <row r="90" spans="1:6" s="147" customFormat="1" ht="16.5" customHeight="1" x14ac:dyDescent="0.2">
      <c r="A90" s="203"/>
      <c r="B90" s="204"/>
      <c r="C90" s="204" t="s">
        <v>38</v>
      </c>
      <c r="D90" s="152"/>
      <c r="E90" s="148"/>
    </row>
    <row r="91" spans="1:6" s="147" customFormat="1" x14ac:dyDescent="0.2">
      <c r="A91" s="205"/>
      <c r="B91" s="204"/>
      <c r="C91" s="150" t="s">
        <v>222</v>
      </c>
      <c r="D91" s="152"/>
      <c r="E91" s="148"/>
    </row>
    <row r="92" spans="1:6" s="147" customFormat="1" x14ac:dyDescent="0.2">
      <c r="A92" s="205"/>
      <c r="B92" s="204"/>
      <c r="E92" s="148"/>
    </row>
    <row r="93" spans="1:6" s="147" customFormat="1" ht="13.5" customHeight="1" x14ac:dyDescent="0.2">
      <c r="A93" s="203" t="str">
        <f>Ф1!A150</f>
        <v>Бас бухгалтердің м.а                                           Диброва Ирина Викторовна</v>
      </c>
      <c r="B93" s="204"/>
      <c r="C93" s="204"/>
      <c r="E93" s="148"/>
    </row>
    <row r="94" spans="1:6" s="147" customFormat="1" x14ac:dyDescent="0.2">
      <c r="A94" s="203"/>
      <c r="C94" s="204" t="s">
        <v>38</v>
      </c>
      <c r="D94" s="152"/>
      <c r="E94" s="148"/>
    </row>
    <row r="95" spans="1:6" s="147" customFormat="1" x14ac:dyDescent="0.2">
      <c r="A95" s="205"/>
      <c r="C95" s="150" t="s">
        <v>222</v>
      </c>
      <c r="E95" s="148"/>
    </row>
    <row r="96" spans="1:6" s="147" customFormat="1" x14ac:dyDescent="0.2">
      <c r="A96" s="205" t="str">
        <f>Ф1!A152</f>
        <v>Мөр орны</v>
      </c>
      <c r="E96" s="148"/>
    </row>
    <row r="97" spans="1:5" s="147" customFormat="1" x14ac:dyDescent="0.2">
      <c r="A97" s="205"/>
      <c r="E97" s="148"/>
    </row>
    <row r="98" spans="1:5" s="147" customFormat="1" x14ac:dyDescent="0.2">
      <c r="A98" s="205"/>
      <c r="E98" s="148"/>
    </row>
    <row r="99" spans="1:5" s="147" customFormat="1" x14ac:dyDescent="0.2">
      <c r="A99" s="205"/>
      <c r="E99" s="148"/>
    </row>
    <row r="100" spans="1:5" s="147" customFormat="1" x14ac:dyDescent="0.2">
      <c r="A100" s="205"/>
      <c r="E100" s="148"/>
    </row>
    <row r="101" spans="1:5" s="147" customFormat="1" x14ac:dyDescent="0.2">
      <c r="A101" s="205"/>
      <c r="E101" s="148"/>
    </row>
    <row r="102" spans="1:5" s="147" customFormat="1" x14ac:dyDescent="0.2">
      <c r="A102" s="205"/>
      <c r="E102" s="148"/>
    </row>
    <row r="103" spans="1:5" s="147" customFormat="1" x14ac:dyDescent="0.2">
      <c r="A103" s="205"/>
      <c r="E103" s="148"/>
    </row>
  </sheetData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autoPageBreaks="0"/>
  </sheetPr>
  <dimension ref="A1:M102"/>
  <sheetViews>
    <sheetView tabSelected="1" zoomScale="80" zoomScaleNormal="80" workbookViewId="0">
      <selection activeCell="B107" sqref="B107"/>
    </sheetView>
  </sheetViews>
  <sheetFormatPr defaultColWidth="9.42578125" defaultRowHeight="12" x14ac:dyDescent="0.2"/>
  <cols>
    <col min="1" max="1" width="73.7109375" style="207" customWidth="1"/>
    <col min="2" max="2" width="5.42578125" style="207" customWidth="1"/>
    <col min="3" max="3" width="14.42578125" style="206" bestFit="1" customWidth="1"/>
    <col min="4" max="6" width="13.42578125" style="206" customWidth="1"/>
    <col min="7" max="8" width="15.42578125" style="206" bestFit="1" customWidth="1"/>
    <col min="9" max="9" width="11.5703125" style="207" bestFit="1" customWidth="1"/>
    <col min="10" max="10" width="13" style="207" customWidth="1"/>
    <col min="11" max="11" width="16.5703125" style="207" customWidth="1"/>
    <col min="12" max="12" width="15" style="211" bestFit="1" customWidth="1"/>
    <col min="13" max="13" width="9.42578125" style="212" customWidth="1"/>
    <col min="14" max="18" width="9.42578125" style="212"/>
    <col min="19" max="19" width="9.42578125" style="212" customWidth="1"/>
    <col min="20" max="22" width="9.42578125" style="212"/>
    <col min="23" max="23" width="9.42578125" style="212" customWidth="1"/>
    <col min="24" max="25" width="9.42578125" style="212"/>
    <col min="26" max="27" width="9.42578125" style="212" customWidth="1"/>
    <col min="28" max="48" width="9.42578125" style="212"/>
    <col min="49" max="49" width="9.42578125" style="212" customWidth="1"/>
    <col min="50" max="56" width="9.42578125" style="212"/>
    <col min="57" max="57" width="9.42578125" style="212" customWidth="1"/>
    <col min="58" max="90" width="9.42578125" style="212"/>
    <col min="91" max="91" width="9.42578125" style="212" customWidth="1"/>
    <col min="92" max="16384" width="9.42578125" style="212"/>
  </cols>
  <sheetData>
    <row r="1" spans="1:12" s="7" customFormat="1" ht="12.75" x14ac:dyDescent="0.2">
      <c r="A1" s="1"/>
      <c r="B1" s="2"/>
      <c r="C1" s="3"/>
      <c r="F1" s="5"/>
      <c r="G1" s="6"/>
      <c r="H1" s="6"/>
      <c r="I1" s="6"/>
      <c r="K1" s="4" t="s">
        <v>91</v>
      </c>
    </row>
    <row r="2" spans="1:12" s="7" customFormat="1" ht="12.75" x14ac:dyDescent="0.2">
      <c r="A2" s="1"/>
      <c r="B2" s="2"/>
      <c r="C2" s="3"/>
      <c r="F2" s="5"/>
      <c r="G2" s="6"/>
      <c r="H2" s="6"/>
      <c r="I2" s="6"/>
      <c r="K2" s="4" t="s">
        <v>92</v>
      </c>
    </row>
    <row r="3" spans="1:12" s="7" customFormat="1" ht="12.75" x14ac:dyDescent="0.2">
      <c r="A3" s="1"/>
      <c r="B3" s="2"/>
      <c r="C3" s="3"/>
      <c r="F3" s="5"/>
      <c r="G3" s="6"/>
      <c r="H3" s="6"/>
      <c r="I3" s="6"/>
      <c r="K3" s="4" t="s">
        <v>225</v>
      </c>
    </row>
    <row r="4" spans="1:12" customFormat="1" ht="12.75" x14ac:dyDescent="0.2">
      <c r="A4" s="147"/>
      <c r="B4" s="147"/>
      <c r="C4" s="147"/>
      <c r="D4" s="147"/>
      <c r="E4" s="206"/>
      <c r="F4" s="148"/>
      <c r="G4" s="147"/>
      <c r="H4" s="147"/>
      <c r="I4" s="147"/>
      <c r="J4" s="147"/>
      <c r="K4" s="149"/>
      <c r="L4" s="147"/>
    </row>
    <row r="5" spans="1:12" s="151" customFormat="1" ht="12.75" x14ac:dyDescent="0.2">
      <c r="A5" s="150"/>
      <c r="B5" s="150"/>
      <c r="C5" s="150"/>
      <c r="D5" s="150"/>
      <c r="F5" s="148"/>
      <c r="G5" s="150"/>
      <c r="H5" s="150"/>
      <c r="I5" s="150"/>
      <c r="J5" s="150"/>
      <c r="K5" s="4" t="s">
        <v>227</v>
      </c>
      <c r="L5" s="150"/>
    </row>
    <row r="6" spans="1:12" s="151" customFormat="1" ht="12.75" x14ac:dyDescent="0.2">
      <c r="A6" s="150"/>
      <c r="B6" s="150"/>
      <c r="C6" s="150"/>
      <c r="D6" s="150"/>
      <c r="F6" s="148"/>
      <c r="G6" s="150"/>
      <c r="H6" s="150"/>
      <c r="I6" s="150"/>
      <c r="J6" s="150"/>
      <c r="K6" s="4" t="s">
        <v>94</v>
      </c>
      <c r="L6" s="150"/>
    </row>
    <row r="7" spans="1:12" s="151" customFormat="1" ht="12.75" x14ac:dyDescent="0.2">
      <c r="A7" s="152"/>
      <c r="B7" s="152" t="s">
        <v>39</v>
      </c>
      <c r="C7" s="153" t="s">
        <v>40</v>
      </c>
      <c r="D7" s="152"/>
      <c r="F7" s="148"/>
      <c r="G7" s="150"/>
      <c r="H7" s="150"/>
      <c r="I7" s="150"/>
      <c r="J7" s="150"/>
      <c r="K7" s="4" t="s">
        <v>230</v>
      </c>
      <c r="L7" s="150"/>
    </row>
    <row r="8" spans="1:12" s="151" customFormat="1" ht="12.75" x14ac:dyDescent="0.2">
      <c r="A8" s="152"/>
      <c r="B8" s="152"/>
      <c r="C8" s="153"/>
      <c r="D8" s="152"/>
      <c r="F8" s="148"/>
      <c r="G8" s="150"/>
      <c r="H8" s="150"/>
      <c r="I8" s="150"/>
      <c r="J8" s="150"/>
      <c r="K8" s="4"/>
      <c r="L8" s="150"/>
    </row>
    <row r="9" spans="1:12" x14ac:dyDescent="0.2">
      <c r="B9" s="208"/>
      <c r="C9" s="209"/>
      <c r="D9" s="209"/>
      <c r="E9" s="209"/>
      <c r="F9" s="209"/>
      <c r="G9" s="209"/>
      <c r="H9" s="209"/>
      <c r="I9" s="208"/>
      <c r="J9" s="208"/>
      <c r="K9" s="210" t="s">
        <v>351</v>
      </c>
    </row>
    <row r="10" spans="1:12" x14ac:dyDescent="0.2">
      <c r="A10" s="213" t="s">
        <v>352</v>
      </c>
      <c r="B10" s="208"/>
      <c r="C10" s="214" t="str">
        <f>Ф1!C10</f>
        <v xml:space="preserve">"Үлбі металлургиялық зауыты" АҚ </v>
      </c>
      <c r="D10" s="209"/>
      <c r="E10" s="209"/>
      <c r="F10" s="209"/>
      <c r="G10" s="209"/>
      <c r="H10" s="209"/>
      <c r="I10" s="208"/>
      <c r="J10" s="208"/>
      <c r="K10" s="208"/>
    </row>
    <row r="11" spans="1:12" x14ac:dyDescent="0.2">
      <c r="A11" s="213"/>
      <c r="B11" s="208"/>
      <c r="C11" s="215"/>
      <c r="D11" s="209"/>
      <c r="E11" s="209"/>
      <c r="F11" s="209"/>
      <c r="G11" s="209"/>
      <c r="H11" s="209"/>
      <c r="I11" s="208"/>
      <c r="J11" s="208"/>
      <c r="K11" s="208"/>
    </row>
    <row r="12" spans="1:12" x14ac:dyDescent="0.2">
      <c r="A12" s="213" t="s">
        <v>353</v>
      </c>
      <c r="B12" s="208"/>
      <c r="C12" s="215"/>
      <c r="D12" s="209"/>
      <c r="E12" s="209"/>
      <c r="F12" s="209"/>
      <c r="G12" s="209"/>
      <c r="H12" s="209"/>
      <c r="I12" s="208"/>
      <c r="J12" s="208"/>
      <c r="K12" s="208"/>
    </row>
    <row r="13" spans="1:12" x14ac:dyDescent="0.2">
      <c r="A13" s="213" t="s">
        <v>354</v>
      </c>
      <c r="B13" s="208"/>
      <c r="C13" s="216">
        <f>Ф1!C20</f>
        <v>45291</v>
      </c>
      <c r="D13" s="209"/>
      <c r="E13" s="209"/>
      <c r="F13" s="209"/>
      <c r="G13" s="209"/>
      <c r="H13" s="209"/>
      <c r="I13" s="208"/>
      <c r="J13" s="208"/>
      <c r="K13" s="208"/>
    </row>
    <row r="14" spans="1:12" x14ac:dyDescent="0.2">
      <c r="A14" s="217"/>
      <c r="B14" s="217"/>
      <c r="C14" s="218"/>
      <c r="D14" s="218"/>
      <c r="E14" s="218"/>
      <c r="F14" s="218"/>
      <c r="G14" s="218"/>
      <c r="H14" s="218"/>
      <c r="I14" s="217"/>
      <c r="J14" s="217"/>
      <c r="K14" s="219" t="s">
        <v>235</v>
      </c>
    </row>
    <row r="15" spans="1:12" s="220" customFormat="1" ht="38.25" customHeight="1" x14ac:dyDescent="0.2">
      <c r="A15" s="297" t="s">
        <v>355</v>
      </c>
      <c r="B15" s="297" t="s">
        <v>286</v>
      </c>
      <c r="C15" s="299" t="s">
        <v>356</v>
      </c>
      <c r="D15" s="300"/>
      <c r="E15" s="300"/>
      <c r="F15" s="300"/>
      <c r="G15" s="300"/>
      <c r="H15" s="301"/>
      <c r="I15" s="297" t="s">
        <v>360</v>
      </c>
      <c r="J15" s="297" t="s">
        <v>361</v>
      </c>
      <c r="K15" s="297" t="s">
        <v>362</v>
      </c>
      <c r="L15" s="211"/>
    </row>
    <row r="16" spans="1:12" s="220" customFormat="1" ht="48" x14ac:dyDescent="0.2">
      <c r="A16" s="298"/>
      <c r="B16" s="298"/>
      <c r="C16" s="221" t="s">
        <v>212</v>
      </c>
      <c r="D16" s="221" t="s">
        <v>213</v>
      </c>
      <c r="E16" s="221" t="s">
        <v>357</v>
      </c>
      <c r="F16" s="221" t="s">
        <v>358</v>
      </c>
      <c r="G16" s="221" t="s">
        <v>359</v>
      </c>
      <c r="H16" s="221" t="s">
        <v>217</v>
      </c>
      <c r="I16" s="298"/>
      <c r="J16" s="298"/>
      <c r="K16" s="298"/>
      <c r="L16" s="211"/>
    </row>
    <row r="17" spans="1:12" s="227" customFormat="1" x14ac:dyDescent="0.2">
      <c r="A17" s="222" t="s">
        <v>363</v>
      </c>
      <c r="B17" s="223" t="s">
        <v>1</v>
      </c>
      <c r="C17" s="224">
        <v>4405169</v>
      </c>
      <c r="D17" s="224"/>
      <c r="E17" s="224"/>
      <c r="F17" s="224">
        <v>263158</v>
      </c>
      <c r="G17" s="224">
        <v>70690524</v>
      </c>
      <c r="H17" s="224"/>
      <c r="I17" s="225">
        <f t="shared" ref="I17:I22" si="0">SUM(C17:H17)</f>
        <v>75358851</v>
      </c>
      <c r="J17" s="225"/>
      <c r="K17" s="225">
        <f t="shared" ref="K17:K22" si="1">I17+J17</f>
        <v>75358851</v>
      </c>
      <c r="L17" s="226"/>
    </row>
    <row r="18" spans="1:12" x14ac:dyDescent="0.2">
      <c r="A18" s="228" t="s">
        <v>364</v>
      </c>
      <c r="B18" s="229" t="s">
        <v>2</v>
      </c>
      <c r="C18" s="230"/>
      <c r="D18" s="230"/>
      <c r="E18" s="230"/>
      <c r="F18" s="230"/>
      <c r="G18" s="230"/>
      <c r="H18" s="230"/>
      <c r="I18" s="225">
        <f t="shared" si="0"/>
        <v>0</v>
      </c>
      <c r="J18" s="225"/>
      <c r="K18" s="225">
        <f t="shared" si="1"/>
        <v>0</v>
      </c>
    </row>
    <row r="19" spans="1:12" x14ac:dyDescent="0.2">
      <c r="A19" s="228" t="s">
        <v>365</v>
      </c>
      <c r="B19" s="229" t="s">
        <v>41</v>
      </c>
      <c r="C19" s="231">
        <v>4405169</v>
      </c>
      <c r="D19" s="231">
        <v>0</v>
      </c>
      <c r="E19" s="231">
        <v>0</v>
      </c>
      <c r="F19" s="231">
        <v>263158</v>
      </c>
      <c r="G19" s="231">
        <v>70690524</v>
      </c>
      <c r="H19" s="231">
        <v>0</v>
      </c>
      <c r="I19" s="225">
        <f t="shared" si="0"/>
        <v>75358851</v>
      </c>
      <c r="J19" s="225"/>
      <c r="K19" s="225">
        <f t="shared" si="1"/>
        <v>75358851</v>
      </c>
    </row>
    <row r="20" spans="1:12" x14ac:dyDescent="0.2">
      <c r="A20" s="228" t="s">
        <v>366</v>
      </c>
      <c r="B20" s="229" t="s">
        <v>20</v>
      </c>
      <c r="C20" s="231">
        <v>0</v>
      </c>
      <c r="D20" s="231">
        <v>0</v>
      </c>
      <c r="E20" s="231">
        <v>0</v>
      </c>
      <c r="F20" s="231">
        <v>-663567</v>
      </c>
      <c r="G20" s="231">
        <v>12636775</v>
      </c>
      <c r="H20" s="231">
        <v>0</v>
      </c>
      <c r="I20" s="225">
        <f t="shared" si="0"/>
        <v>11973208</v>
      </c>
      <c r="J20" s="225"/>
      <c r="K20" s="225">
        <f t="shared" si="1"/>
        <v>11973208</v>
      </c>
    </row>
    <row r="21" spans="1:12" x14ac:dyDescent="0.2">
      <c r="A21" s="228" t="s">
        <v>367</v>
      </c>
      <c r="B21" s="229" t="s">
        <v>42</v>
      </c>
      <c r="C21" s="232"/>
      <c r="D21" s="232"/>
      <c r="E21" s="232"/>
      <c r="F21" s="232"/>
      <c r="G21" s="224">
        <v>12699349</v>
      </c>
      <c r="H21" s="224"/>
      <c r="I21" s="225">
        <f t="shared" si="0"/>
        <v>12699349</v>
      </c>
      <c r="J21" s="225"/>
      <c r="K21" s="225">
        <f t="shared" si="1"/>
        <v>12699349</v>
      </c>
    </row>
    <row r="22" spans="1:12" x14ac:dyDescent="0.2">
      <c r="A22" s="228" t="s">
        <v>368</v>
      </c>
      <c r="B22" s="229" t="s">
        <v>43</v>
      </c>
      <c r="C22" s="231">
        <v>0</v>
      </c>
      <c r="D22" s="231">
        <v>0</v>
      </c>
      <c r="E22" s="231">
        <v>0</v>
      </c>
      <c r="F22" s="231">
        <v>-663567</v>
      </c>
      <c r="G22" s="231">
        <v>-62574</v>
      </c>
      <c r="H22" s="231">
        <v>0</v>
      </c>
      <c r="I22" s="225">
        <f t="shared" si="0"/>
        <v>-726141</v>
      </c>
      <c r="J22" s="233"/>
      <c r="K22" s="225">
        <f t="shared" si="1"/>
        <v>-726141</v>
      </c>
    </row>
    <row r="23" spans="1:12" x14ac:dyDescent="0.2">
      <c r="A23" s="228" t="s">
        <v>259</v>
      </c>
      <c r="B23" s="229"/>
      <c r="C23" s="230"/>
      <c r="D23" s="230"/>
      <c r="E23" s="230"/>
      <c r="F23" s="230"/>
      <c r="G23" s="230"/>
      <c r="H23" s="230"/>
      <c r="I23" s="234"/>
      <c r="J23" s="224"/>
      <c r="K23" s="224"/>
    </row>
    <row r="24" spans="1:12" ht="24" x14ac:dyDescent="0.2">
      <c r="A24" s="228" t="s">
        <v>369</v>
      </c>
      <c r="B24" s="229" t="s">
        <v>44</v>
      </c>
      <c r="C24" s="232"/>
      <c r="D24" s="232"/>
      <c r="E24" s="232"/>
      <c r="F24" s="230"/>
      <c r="G24" s="232"/>
      <c r="H24" s="232"/>
      <c r="I24" s="231"/>
      <c r="J24" s="235"/>
      <c r="K24" s="236">
        <f>I24+J24</f>
        <v>0</v>
      </c>
    </row>
    <row r="25" spans="1:12" ht="24" x14ac:dyDescent="0.2">
      <c r="A25" s="228" t="s">
        <v>370</v>
      </c>
      <c r="B25" s="229" t="s">
        <v>45</v>
      </c>
      <c r="C25" s="232"/>
      <c r="D25" s="232"/>
      <c r="E25" s="232"/>
      <c r="F25" s="230">
        <v>-655278</v>
      </c>
      <c r="G25" s="230"/>
      <c r="H25" s="230"/>
      <c r="I25" s="231"/>
      <c r="J25" s="225"/>
      <c r="K25" s="236">
        <f t="shared" ref="K25:K32" si="2">I25+J25</f>
        <v>0</v>
      </c>
    </row>
    <row r="26" spans="1:12" ht="24" x14ac:dyDescent="0.2">
      <c r="A26" s="228" t="s">
        <v>371</v>
      </c>
      <c r="B26" s="229" t="s">
        <v>46</v>
      </c>
      <c r="C26" s="232"/>
      <c r="D26" s="232"/>
      <c r="E26" s="232"/>
      <c r="F26" s="230"/>
      <c r="G26" s="230"/>
      <c r="H26" s="230"/>
      <c r="I26" s="231"/>
      <c r="J26" s="235"/>
      <c r="K26" s="236">
        <f t="shared" si="2"/>
        <v>0</v>
      </c>
    </row>
    <row r="27" spans="1:12" ht="24" x14ac:dyDescent="0.2">
      <c r="A27" s="228" t="s">
        <v>372</v>
      </c>
      <c r="B27" s="229" t="s">
        <v>47</v>
      </c>
      <c r="C27" s="232"/>
      <c r="D27" s="232"/>
      <c r="E27" s="232"/>
      <c r="F27" s="230"/>
      <c r="G27" s="230"/>
      <c r="H27" s="230"/>
      <c r="I27" s="231">
        <f>SUM(C27:H27)</f>
        <v>0</v>
      </c>
      <c r="J27" s="225"/>
      <c r="K27" s="236">
        <f t="shared" si="2"/>
        <v>0</v>
      </c>
    </row>
    <row r="28" spans="1:12" x14ac:dyDescent="0.2">
      <c r="A28" s="228" t="s">
        <v>271</v>
      </c>
      <c r="B28" s="229" t="s">
        <v>48</v>
      </c>
      <c r="C28" s="232"/>
      <c r="D28" s="232"/>
      <c r="E28" s="232"/>
      <c r="F28" s="230"/>
      <c r="G28" s="230">
        <v>-62574</v>
      </c>
      <c r="H28" s="230"/>
      <c r="I28" s="231">
        <f t="shared" ref="I28:I33" si="3">SUM(C28:H28)</f>
        <v>-62574</v>
      </c>
      <c r="J28" s="225"/>
      <c r="K28" s="236">
        <f t="shared" si="2"/>
        <v>-62574</v>
      </c>
    </row>
    <row r="29" spans="1:12" x14ac:dyDescent="0.2">
      <c r="A29" s="228" t="s">
        <v>373</v>
      </c>
      <c r="B29" s="229" t="s">
        <v>49</v>
      </c>
      <c r="C29" s="232"/>
      <c r="D29" s="232"/>
      <c r="E29" s="232"/>
      <c r="F29" s="230"/>
      <c r="G29" s="230"/>
      <c r="H29" s="230"/>
      <c r="I29" s="231">
        <f t="shared" si="3"/>
        <v>0</v>
      </c>
      <c r="J29" s="225"/>
      <c r="K29" s="236">
        <f t="shared" si="2"/>
        <v>0</v>
      </c>
    </row>
    <row r="30" spans="1:12" x14ac:dyDescent="0.2">
      <c r="A30" s="228" t="s">
        <v>374</v>
      </c>
      <c r="B30" s="229" t="s">
        <v>50</v>
      </c>
      <c r="C30" s="232"/>
      <c r="D30" s="232"/>
      <c r="E30" s="232"/>
      <c r="F30" s="230"/>
      <c r="G30" s="230"/>
      <c r="H30" s="230"/>
      <c r="I30" s="231">
        <f t="shared" si="3"/>
        <v>0</v>
      </c>
      <c r="J30" s="225"/>
      <c r="K30" s="236">
        <f t="shared" si="2"/>
        <v>0</v>
      </c>
    </row>
    <row r="31" spans="1:12" x14ac:dyDescent="0.2">
      <c r="A31" s="228" t="s">
        <v>375</v>
      </c>
      <c r="B31" s="229" t="s">
        <v>51</v>
      </c>
      <c r="C31" s="230"/>
      <c r="D31" s="230"/>
      <c r="E31" s="230"/>
      <c r="F31" s="230"/>
      <c r="G31" s="230"/>
      <c r="H31" s="230"/>
      <c r="I31" s="231">
        <f t="shared" si="3"/>
        <v>0</v>
      </c>
      <c r="J31" s="225"/>
      <c r="K31" s="236">
        <f t="shared" si="2"/>
        <v>0</v>
      </c>
    </row>
    <row r="32" spans="1:12" s="244" customFormat="1" ht="31.5" customHeight="1" x14ac:dyDescent="0.2">
      <c r="A32" s="237" t="s">
        <v>376</v>
      </c>
      <c r="B32" s="238" t="s">
        <v>52</v>
      </c>
      <c r="C32" s="239"/>
      <c r="D32" s="239"/>
      <c r="E32" s="239"/>
      <c r="F32" s="240">
        <v>-8289</v>
      </c>
      <c r="G32" s="240"/>
      <c r="H32" s="240"/>
      <c r="I32" s="241">
        <f t="shared" si="3"/>
        <v>-8289</v>
      </c>
      <c r="J32" s="242"/>
      <c r="K32" s="236">
        <f t="shared" si="2"/>
        <v>-8289</v>
      </c>
      <c r="L32" s="243"/>
    </row>
    <row r="33" spans="1:11" ht="24" x14ac:dyDescent="0.2">
      <c r="A33" s="228" t="s">
        <v>377</v>
      </c>
      <c r="B33" s="229" t="s">
        <v>53</v>
      </c>
      <c r="C33" s="245">
        <v>0</v>
      </c>
      <c r="D33" s="245">
        <v>0</v>
      </c>
      <c r="E33" s="245">
        <v>0</v>
      </c>
      <c r="F33" s="245">
        <v>0</v>
      </c>
      <c r="G33" s="245">
        <v>-4008768</v>
      </c>
      <c r="H33" s="245">
        <v>0</v>
      </c>
      <c r="I33" s="231">
        <f t="shared" si="3"/>
        <v>-4008768</v>
      </c>
      <c r="J33" s="233"/>
      <c r="K33" s="231">
        <f>I33+J33</f>
        <v>-4008768</v>
      </c>
    </row>
    <row r="34" spans="1:11" x14ac:dyDescent="0.2">
      <c r="A34" s="228" t="s">
        <v>259</v>
      </c>
      <c r="B34" s="229"/>
      <c r="C34" s="246"/>
      <c r="D34" s="246"/>
      <c r="E34" s="246"/>
      <c r="F34" s="246"/>
      <c r="G34" s="246"/>
      <c r="H34" s="246"/>
      <c r="I34" s="231"/>
      <c r="J34" s="234"/>
      <c r="K34" s="231"/>
    </row>
    <row r="35" spans="1:11" x14ac:dyDescent="0.2">
      <c r="A35" s="228" t="s">
        <v>378</v>
      </c>
      <c r="B35" s="229" t="s">
        <v>54</v>
      </c>
      <c r="C35" s="245">
        <v>0</v>
      </c>
      <c r="D35" s="245">
        <v>0</v>
      </c>
      <c r="E35" s="245">
        <v>0</v>
      </c>
      <c r="F35" s="245">
        <v>0</v>
      </c>
      <c r="G35" s="245">
        <v>0</v>
      </c>
      <c r="H35" s="245">
        <v>0</v>
      </c>
      <c r="I35" s="231"/>
      <c r="J35" s="233"/>
      <c r="K35" s="231">
        <f>I35+J35</f>
        <v>0</v>
      </c>
    </row>
    <row r="36" spans="1:11" x14ac:dyDescent="0.2">
      <c r="A36" s="228" t="s">
        <v>259</v>
      </c>
      <c r="B36" s="229"/>
      <c r="C36" s="246"/>
      <c r="D36" s="246"/>
      <c r="E36" s="246"/>
      <c r="F36" s="246"/>
      <c r="G36" s="246"/>
      <c r="H36" s="246"/>
      <c r="I36" s="230"/>
      <c r="J36" s="234"/>
      <c r="K36" s="231">
        <f t="shared" ref="K36:K47" si="4">I36+J36</f>
        <v>0</v>
      </c>
    </row>
    <row r="37" spans="1:11" x14ac:dyDescent="0.2">
      <c r="A37" s="228" t="s">
        <v>379</v>
      </c>
      <c r="B37" s="229"/>
      <c r="C37" s="230"/>
      <c r="D37" s="230"/>
      <c r="E37" s="230"/>
      <c r="F37" s="230"/>
      <c r="G37" s="230"/>
      <c r="H37" s="230"/>
      <c r="I37" s="231"/>
      <c r="J37" s="225"/>
      <c r="K37" s="231">
        <f t="shared" si="4"/>
        <v>0</v>
      </c>
    </row>
    <row r="38" spans="1:11" x14ac:dyDescent="0.2">
      <c r="A38" s="228" t="s">
        <v>380</v>
      </c>
      <c r="B38" s="229"/>
      <c r="C38" s="230"/>
      <c r="D38" s="230"/>
      <c r="E38" s="230"/>
      <c r="F38" s="230"/>
      <c r="G38" s="230"/>
      <c r="H38" s="230"/>
      <c r="I38" s="231"/>
      <c r="J38" s="225"/>
      <c r="K38" s="231">
        <f t="shared" si="4"/>
        <v>0</v>
      </c>
    </row>
    <row r="39" spans="1:11" x14ac:dyDescent="0.2">
      <c r="A39" s="228" t="s">
        <v>381</v>
      </c>
      <c r="B39" s="229"/>
      <c r="C39" s="230"/>
      <c r="D39" s="230"/>
      <c r="E39" s="230"/>
      <c r="F39" s="230"/>
      <c r="G39" s="230"/>
      <c r="H39" s="230"/>
      <c r="I39" s="231"/>
      <c r="J39" s="225"/>
      <c r="K39" s="231">
        <f t="shared" si="4"/>
        <v>0</v>
      </c>
    </row>
    <row r="40" spans="1:11" x14ac:dyDescent="0.2">
      <c r="A40" s="228" t="s">
        <v>382</v>
      </c>
      <c r="B40" s="229" t="s">
        <v>55</v>
      </c>
      <c r="C40" s="230"/>
      <c r="D40" s="230"/>
      <c r="E40" s="230"/>
      <c r="F40" s="230"/>
      <c r="G40" s="230"/>
      <c r="H40" s="230"/>
      <c r="I40" s="231"/>
      <c r="J40" s="225"/>
      <c r="K40" s="231">
        <f t="shared" si="4"/>
        <v>0</v>
      </c>
    </row>
    <row r="41" spans="1:11" x14ac:dyDescent="0.2">
      <c r="A41" s="228" t="s">
        <v>383</v>
      </c>
      <c r="B41" s="229" t="s">
        <v>56</v>
      </c>
      <c r="C41" s="230"/>
      <c r="D41" s="230"/>
      <c r="E41" s="230"/>
      <c r="F41" s="230"/>
      <c r="G41" s="230"/>
      <c r="H41" s="230"/>
      <c r="I41" s="231">
        <f t="shared" ref="I41:I49" si="5">SUM(C41:H41)</f>
        <v>0</v>
      </c>
      <c r="J41" s="225"/>
      <c r="K41" s="231">
        <f t="shared" si="4"/>
        <v>0</v>
      </c>
    </row>
    <row r="42" spans="1:11" x14ac:dyDescent="0.2">
      <c r="A42" s="228" t="s">
        <v>384</v>
      </c>
      <c r="B42" s="229" t="s">
        <v>57</v>
      </c>
      <c r="C42" s="230"/>
      <c r="D42" s="230"/>
      <c r="E42" s="230"/>
      <c r="F42" s="230"/>
      <c r="G42" s="230"/>
      <c r="H42" s="230"/>
      <c r="I42" s="231">
        <f t="shared" si="5"/>
        <v>0</v>
      </c>
      <c r="J42" s="225"/>
      <c r="K42" s="231">
        <f t="shared" si="4"/>
        <v>0</v>
      </c>
    </row>
    <row r="43" spans="1:11" x14ac:dyDescent="0.2">
      <c r="A43" s="228" t="s">
        <v>385</v>
      </c>
      <c r="B43" s="229" t="s">
        <v>58</v>
      </c>
      <c r="C43" s="230"/>
      <c r="D43" s="230"/>
      <c r="E43" s="230"/>
      <c r="F43" s="230"/>
      <c r="G43" s="230"/>
      <c r="H43" s="230"/>
      <c r="I43" s="231">
        <f t="shared" si="5"/>
        <v>0</v>
      </c>
      <c r="J43" s="225"/>
      <c r="K43" s="231">
        <f t="shared" si="4"/>
        <v>0</v>
      </c>
    </row>
    <row r="44" spans="1:11" x14ac:dyDescent="0.2">
      <c r="A44" s="228" t="s">
        <v>386</v>
      </c>
      <c r="B44" s="229" t="s">
        <v>59</v>
      </c>
      <c r="C44" s="230"/>
      <c r="D44" s="230"/>
      <c r="E44" s="230"/>
      <c r="F44" s="230"/>
      <c r="G44" s="230">
        <v>-4008768</v>
      </c>
      <c r="H44" s="230"/>
      <c r="I44" s="231">
        <f t="shared" si="5"/>
        <v>-4008768</v>
      </c>
      <c r="J44" s="225"/>
      <c r="K44" s="231">
        <f t="shared" si="4"/>
        <v>-4008768</v>
      </c>
    </row>
    <row r="45" spans="1:11" x14ac:dyDescent="0.2">
      <c r="A45" s="228" t="s">
        <v>387</v>
      </c>
      <c r="B45" s="229" t="s">
        <v>60</v>
      </c>
      <c r="C45" s="230"/>
      <c r="D45" s="230"/>
      <c r="E45" s="230"/>
      <c r="F45" s="230"/>
      <c r="G45" s="230"/>
      <c r="H45" s="230"/>
      <c r="I45" s="231">
        <f t="shared" si="5"/>
        <v>0</v>
      </c>
      <c r="J45" s="225"/>
      <c r="K45" s="231">
        <f t="shared" si="4"/>
        <v>0</v>
      </c>
    </row>
    <row r="46" spans="1:11" x14ac:dyDescent="0.2">
      <c r="A46" s="228" t="s">
        <v>388</v>
      </c>
      <c r="B46" s="229" t="s">
        <v>61</v>
      </c>
      <c r="C46" s="230"/>
      <c r="D46" s="230"/>
      <c r="E46" s="230"/>
      <c r="F46" s="230"/>
      <c r="G46" s="230"/>
      <c r="H46" s="230"/>
      <c r="I46" s="231">
        <f t="shared" si="5"/>
        <v>0</v>
      </c>
      <c r="J46" s="225"/>
      <c r="K46" s="231">
        <f t="shared" si="4"/>
        <v>0</v>
      </c>
    </row>
    <row r="47" spans="1:11" ht="24" x14ac:dyDescent="0.2">
      <c r="A47" s="228" t="s">
        <v>389</v>
      </c>
      <c r="B47" s="229" t="s">
        <v>62</v>
      </c>
      <c r="C47" s="230"/>
      <c r="D47" s="230"/>
      <c r="E47" s="230"/>
      <c r="F47" s="230"/>
      <c r="G47" s="230"/>
      <c r="H47" s="230"/>
      <c r="I47" s="231">
        <f t="shared" si="5"/>
        <v>0</v>
      </c>
      <c r="J47" s="225"/>
      <c r="K47" s="231">
        <f t="shared" si="4"/>
        <v>0</v>
      </c>
    </row>
    <row r="48" spans="1:11" x14ac:dyDescent="0.2">
      <c r="A48" s="228" t="s">
        <v>390</v>
      </c>
      <c r="B48" s="229" t="s">
        <v>63</v>
      </c>
      <c r="C48" s="230"/>
      <c r="D48" s="230"/>
      <c r="E48" s="230"/>
      <c r="F48" s="230"/>
      <c r="G48" s="230"/>
      <c r="H48" s="230"/>
      <c r="I48" s="231">
        <f t="shared" si="5"/>
        <v>0</v>
      </c>
      <c r="J48" s="225"/>
      <c r="K48" s="231">
        <f>I48+J48</f>
        <v>0</v>
      </c>
    </row>
    <row r="49" spans="1:13" s="227" customFormat="1" x14ac:dyDescent="0.2">
      <c r="A49" s="222" t="s">
        <v>391</v>
      </c>
      <c r="B49" s="223" t="s">
        <v>64</v>
      </c>
      <c r="C49" s="274">
        <f>C19+C20+C33+C48</f>
        <v>4405169</v>
      </c>
      <c r="D49" s="274">
        <f t="shared" ref="D49:H49" si="6">D19+D20+D33+D48</f>
        <v>0</v>
      </c>
      <c r="E49" s="274">
        <f t="shared" si="6"/>
        <v>0</v>
      </c>
      <c r="F49" s="274">
        <f t="shared" si="6"/>
        <v>-400409</v>
      </c>
      <c r="G49" s="274">
        <f t="shared" si="6"/>
        <v>79318531</v>
      </c>
      <c r="H49" s="274">
        <f t="shared" si="6"/>
        <v>0</v>
      </c>
      <c r="I49" s="275">
        <f t="shared" si="5"/>
        <v>83323291</v>
      </c>
      <c r="J49" s="274"/>
      <c r="K49" s="275">
        <f t="shared" ref="K49" si="7">I49+J49</f>
        <v>83323291</v>
      </c>
      <c r="L49" s="226"/>
    </row>
    <row r="50" spans="1:13" x14ac:dyDescent="0.2">
      <c r="A50" s="228" t="s">
        <v>364</v>
      </c>
      <c r="B50" s="229" t="s">
        <v>65</v>
      </c>
      <c r="C50" s="230"/>
      <c r="D50" s="230"/>
      <c r="E50" s="230"/>
      <c r="F50" s="230"/>
      <c r="G50" s="230"/>
      <c r="H50" s="230"/>
      <c r="I50" s="231"/>
      <c r="J50" s="225"/>
      <c r="K50" s="231"/>
    </row>
    <row r="51" spans="1:13" ht="12.75" x14ac:dyDescent="0.2">
      <c r="A51" s="273" t="s">
        <v>392</v>
      </c>
      <c r="B51" s="257"/>
      <c r="C51" s="258"/>
      <c r="D51" s="258"/>
      <c r="E51" s="258"/>
      <c r="F51" s="258"/>
      <c r="G51" s="258"/>
      <c r="H51" s="258"/>
      <c r="I51" s="259"/>
      <c r="J51" s="259"/>
      <c r="K51" s="259"/>
    </row>
    <row r="52" spans="1:13" ht="12.75" x14ac:dyDescent="0.2">
      <c r="A52" s="273" t="s">
        <v>393</v>
      </c>
      <c r="B52" s="257"/>
      <c r="C52" s="258"/>
      <c r="D52" s="258"/>
      <c r="E52" s="258"/>
      <c r="F52" s="258"/>
      <c r="G52" s="258"/>
      <c r="H52" s="258"/>
      <c r="I52" s="259"/>
      <c r="J52" s="259"/>
      <c r="K52" s="259"/>
    </row>
    <row r="53" spans="1:13" ht="12.75" x14ac:dyDescent="0.2">
      <c r="A53" s="273" t="s">
        <v>394</v>
      </c>
      <c r="B53" s="257"/>
      <c r="C53" s="258"/>
      <c r="D53" s="258"/>
      <c r="E53" s="258"/>
      <c r="F53" s="258"/>
      <c r="G53" s="258"/>
      <c r="H53" s="258"/>
      <c r="I53" s="259"/>
      <c r="J53" s="259"/>
      <c r="K53" s="259"/>
    </row>
    <row r="54" spans="1:13" x14ac:dyDescent="0.2">
      <c r="A54" s="260" t="s">
        <v>395</v>
      </c>
      <c r="B54" s="257" t="s">
        <v>66</v>
      </c>
      <c r="C54" s="261">
        <v>4405169</v>
      </c>
      <c r="D54" s="261">
        <v>0</v>
      </c>
      <c r="E54" s="261">
        <v>0</v>
      </c>
      <c r="F54" s="261">
        <v>-400409</v>
      </c>
      <c r="G54" s="261">
        <v>79318531</v>
      </c>
      <c r="H54" s="261">
        <v>0</v>
      </c>
      <c r="I54" s="262">
        <f t="shared" ref="I54:I83" si="8">SUM(C54:H54)</f>
        <v>83323291</v>
      </c>
      <c r="J54" s="263">
        <f>J49+J50</f>
        <v>0</v>
      </c>
      <c r="K54" s="262">
        <f>I54+J54</f>
        <v>83323291</v>
      </c>
    </row>
    <row r="55" spans="1:13" x14ac:dyDescent="0.2">
      <c r="A55" s="228" t="s">
        <v>396</v>
      </c>
      <c r="B55" s="229" t="s">
        <v>37</v>
      </c>
      <c r="C55" s="282">
        <v>0</v>
      </c>
      <c r="D55" s="282">
        <v>0</v>
      </c>
      <c r="E55" s="282">
        <v>0</v>
      </c>
      <c r="F55" s="282">
        <v>-37499</v>
      </c>
      <c r="G55" s="282">
        <f t="shared" ref="G55" si="9">G56+G57</f>
        <v>17683940</v>
      </c>
      <c r="H55" s="282">
        <v>0</v>
      </c>
      <c r="I55" s="231">
        <f t="shared" si="8"/>
        <v>17646441</v>
      </c>
      <c r="J55" s="233">
        <f>J56+J57</f>
        <v>0</v>
      </c>
      <c r="K55" s="231">
        <f t="shared" ref="K55:K84" si="10">I55+J55</f>
        <v>17646441</v>
      </c>
    </row>
    <row r="56" spans="1:13" x14ac:dyDescent="0.2">
      <c r="A56" s="228" t="s">
        <v>397</v>
      </c>
      <c r="B56" s="229" t="s">
        <v>67</v>
      </c>
      <c r="C56" s="283"/>
      <c r="D56" s="284"/>
      <c r="E56" s="284"/>
      <c r="F56" s="284"/>
      <c r="G56" s="285">
        <v>17638627</v>
      </c>
      <c r="H56" s="285"/>
      <c r="I56" s="231">
        <f t="shared" si="8"/>
        <v>17638627</v>
      </c>
      <c r="J56" s="225"/>
      <c r="K56" s="231">
        <f t="shared" si="10"/>
        <v>17638627</v>
      </c>
      <c r="M56" s="247"/>
    </row>
    <row r="57" spans="1:13" x14ac:dyDescent="0.2">
      <c r="A57" s="228" t="s">
        <v>398</v>
      </c>
      <c r="B57" s="229" t="s">
        <v>68</v>
      </c>
      <c r="C57" s="286">
        <v>0</v>
      </c>
      <c r="D57" s="286">
        <v>0</v>
      </c>
      <c r="E57" s="286">
        <v>0</v>
      </c>
      <c r="F57" s="286">
        <f t="shared" ref="F57:G57" si="11">SUM(F59:F67)</f>
        <v>-37499</v>
      </c>
      <c r="G57" s="286">
        <f t="shared" si="11"/>
        <v>45313</v>
      </c>
      <c r="H57" s="286">
        <v>0</v>
      </c>
      <c r="I57" s="231">
        <f t="shared" si="8"/>
        <v>7814</v>
      </c>
      <c r="J57" s="233">
        <f>SUM(J59:J67)</f>
        <v>0</v>
      </c>
      <c r="K57" s="231">
        <f t="shared" si="10"/>
        <v>7814</v>
      </c>
    </row>
    <row r="58" spans="1:13" x14ac:dyDescent="0.2">
      <c r="A58" s="228" t="s">
        <v>259</v>
      </c>
      <c r="B58" s="229"/>
      <c r="C58" s="283"/>
      <c r="D58" s="283"/>
      <c r="E58" s="283"/>
      <c r="F58" s="283"/>
      <c r="G58" s="283"/>
      <c r="H58" s="283"/>
      <c r="I58" s="231">
        <f t="shared" si="8"/>
        <v>0</v>
      </c>
      <c r="J58" s="234"/>
      <c r="K58" s="231"/>
    </row>
    <row r="59" spans="1:13" ht="24" x14ac:dyDescent="0.2">
      <c r="A59" s="228" t="s">
        <v>399</v>
      </c>
      <c r="B59" s="229" t="s">
        <v>69</v>
      </c>
      <c r="C59" s="284"/>
      <c r="D59" s="284"/>
      <c r="E59" s="284"/>
      <c r="F59" s="283"/>
      <c r="G59" s="284"/>
      <c r="H59" s="284"/>
      <c r="I59" s="231">
        <f>SUM(C59:H59)</f>
        <v>0</v>
      </c>
      <c r="J59" s="225"/>
      <c r="K59" s="231">
        <f t="shared" si="10"/>
        <v>0</v>
      </c>
    </row>
    <row r="60" spans="1:13" ht="24" x14ac:dyDescent="0.2">
      <c r="A60" s="228" t="s">
        <v>370</v>
      </c>
      <c r="B60" s="229" t="s">
        <v>70</v>
      </c>
      <c r="C60" s="283"/>
      <c r="D60" s="283"/>
      <c r="E60" s="283"/>
      <c r="F60" s="283">
        <v>-6934</v>
      </c>
      <c r="G60" s="283"/>
      <c r="H60" s="283"/>
      <c r="I60" s="231">
        <f t="shared" si="8"/>
        <v>-6934</v>
      </c>
      <c r="J60" s="225"/>
      <c r="K60" s="231">
        <f t="shared" si="10"/>
        <v>-6934</v>
      </c>
    </row>
    <row r="61" spans="1:13" ht="24" x14ac:dyDescent="0.2">
      <c r="A61" s="228" t="s">
        <v>400</v>
      </c>
      <c r="B61" s="229" t="s">
        <v>71</v>
      </c>
      <c r="C61" s="284"/>
      <c r="D61" s="284"/>
      <c r="E61" s="284"/>
      <c r="F61" s="283"/>
      <c r="G61" s="284"/>
      <c r="H61" s="284"/>
      <c r="I61" s="231">
        <f t="shared" si="8"/>
        <v>0</v>
      </c>
      <c r="J61" s="225"/>
      <c r="K61" s="231">
        <f t="shared" si="10"/>
        <v>0</v>
      </c>
    </row>
    <row r="62" spans="1:13" ht="24" x14ac:dyDescent="0.2">
      <c r="A62" s="228" t="s">
        <v>372</v>
      </c>
      <c r="B62" s="229" t="s">
        <v>72</v>
      </c>
      <c r="C62" s="283"/>
      <c r="D62" s="283"/>
      <c r="E62" s="283"/>
      <c r="F62" s="283"/>
      <c r="G62" s="283"/>
      <c r="H62" s="283"/>
      <c r="I62" s="231">
        <f t="shared" si="8"/>
        <v>0</v>
      </c>
      <c r="J62" s="225"/>
      <c r="K62" s="231">
        <f t="shared" si="10"/>
        <v>0</v>
      </c>
    </row>
    <row r="63" spans="1:13" x14ac:dyDescent="0.2">
      <c r="A63" s="228" t="s">
        <v>271</v>
      </c>
      <c r="B63" s="229" t="s">
        <v>73</v>
      </c>
      <c r="C63" s="283"/>
      <c r="D63" s="283"/>
      <c r="E63" s="283"/>
      <c r="F63" s="283"/>
      <c r="G63" s="283">
        <v>45313</v>
      </c>
      <c r="H63" s="283"/>
      <c r="I63" s="231">
        <f t="shared" si="8"/>
        <v>45313</v>
      </c>
      <c r="J63" s="225"/>
      <c r="K63" s="231">
        <f t="shared" si="10"/>
        <v>45313</v>
      </c>
    </row>
    <row r="64" spans="1:13" ht="24" x14ac:dyDescent="0.2">
      <c r="A64" s="228" t="s">
        <v>401</v>
      </c>
      <c r="B64" s="229" t="s">
        <v>74</v>
      </c>
      <c r="C64" s="284"/>
      <c r="D64" s="284"/>
      <c r="E64" s="283"/>
      <c r="F64" s="283"/>
      <c r="G64" s="284"/>
      <c r="H64" s="284"/>
      <c r="I64" s="231">
        <f t="shared" si="8"/>
        <v>0</v>
      </c>
      <c r="J64" s="225"/>
      <c r="K64" s="231">
        <f t="shared" si="10"/>
        <v>0</v>
      </c>
    </row>
    <row r="65" spans="1:11" ht="23.25" customHeight="1" x14ac:dyDescent="0.2">
      <c r="A65" s="228" t="s">
        <v>402</v>
      </c>
      <c r="B65" s="229" t="s">
        <v>75</v>
      </c>
      <c r="C65" s="284"/>
      <c r="D65" s="284"/>
      <c r="E65" s="284"/>
      <c r="F65" s="283"/>
      <c r="G65" s="284"/>
      <c r="H65" s="284"/>
      <c r="I65" s="231">
        <f t="shared" si="8"/>
        <v>0</v>
      </c>
      <c r="J65" s="225"/>
      <c r="K65" s="231">
        <f t="shared" si="10"/>
        <v>0</v>
      </c>
    </row>
    <row r="66" spans="1:11" x14ac:dyDescent="0.2">
      <c r="A66" s="228" t="s">
        <v>375</v>
      </c>
      <c r="B66" s="229" t="s">
        <v>76</v>
      </c>
      <c r="C66" s="283"/>
      <c r="D66" s="283"/>
      <c r="E66" s="283"/>
      <c r="F66" s="283"/>
      <c r="G66" s="283"/>
      <c r="H66" s="283"/>
      <c r="I66" s="231">
        <f t="shared" si="8"/>
        <v>0</v>
      </c>
      <c r="J66" s="225"/>
      <c r="K66" s="231">
        <f t="shared" si="10"/>
        <v>0</v>
      </c>
    </row>
    <row r="67" spans="1:11" x14ac:dyDescent="0.2">
      <c r="A67" s="228" t="s">
        <v>403</v>
      </c>
      <c r="B67" s="229" t="s">
        <v>77</v>
      </c>
      <c r="C67" s="284"/>
      <c r="D67" s="284"/>
      <c r="E67" s="284"/>
      <c r="F67" s="283">
        <v>-30565</v>
      </c>
      <c r="G67" s="284"/>
      <c r="H67" s="284"/>
      <c r="I67" s="231">
        <f t="shared" si="8"/>
        <v>-30565</v>
      </c>
      <c r="J67" s="225"/>
      <c r="K67" s="231">
        <f t="shared" si="10"/>
        <v>-30565</v>
      </c>
    </row>
    <row r="68" spans="1:11" ht="24" x14ac:dyDescent="0.2">
      <c r="A68" s="228" t="s">
        <v>404</v>
      </c>
      <c r="B68" s="229" t="s">
        <v>78</v>
      </c>
      <c r="C68" s="282">
        <v>0</v>
      </c>
      <c r="D68" s="282">
        <v>0</v>
      </c>
      <c r="E68" s="282">
        <v>0</v>
      </c>
      <c r="F68" s="282">
        <v>0</v>
      </c>
      <c r="G68" s="282">
        <v>-7191983</v>
      </c>
      <c r="H68" s="282">
        <v>0</v>
      </c>
      <c r="I68" s="231">
        <f t="shared" si="8"/>
        <v>-7191983</v>
      </c>
      <c r="J68" s="233">
        <f>SUM(J70+J75+J76+J77+J78+J79+J80+J81+J82)</f>
        <v>0</v>
      </c>
      <c r="K68" s="231">
        <f t="shared" si="10"/>
        <v>-7191983</v>
      </c>
    </row>
    <row r="69" spans="1:11" x14ac:dyDescent="0.2">
      <c r="A69" s="228" t="s">
        <v>259</v>
      </c>
      <c r="B69" s="229"/>
      <c r="C69" s="287"/>
      <c r="D69" s="287"/>
      <c r="E69" s="287"/>
      <c r="F69" s="287"/>
      <c r="G69" s="287"/>
      <c r="H69" s="287"/>
      <c r="I69" s="231"/>
      <c r="J69" s="234"/>
      <c r="K69" s="231"/>
    </row>
    <row r="70" spans="1:11" x14ac:dyDescent="0.2">
      <c r="A70" s="228" t="s">
        <v>405</v>
      </c>
      <c r="B70" s="229" t="s">
        <v>79</v>
      </c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31">
        <f t="shared" si="8"/>
        <v>0</v>
      </c>
      <c r="J70" s="233">
        <f>SUM(J72:J74)</f>
        <v>0</v>
      </c>
      <c r="K70" s="231">
        <f t="shared" si="10"/>
        <v>0</v>
      </c>
    </row>
    <row r="71" spans="1:11" x14ac:dyDescent="0.2">
      <c r="A71" s="228" t="s">
        <v>259</v>
      </c>
      <c r="B71" s="229"/>
      <c r="C71" s="287"/>
      <c r="D71" s="287"/>
      <c r="E71" s="287"/>
      <c r="F71" s="287"/>
      <c r="G71" s="287"/>
      <c r="H71" s="287"/>
      <c r="I71" s="231"/>
      <c r="J71" s="234"/>
      <c r="K71" s="231"/>
    </row>
    <row r="72" spans="1:11" x14ac:dyDescent="0.2">
      <c r="A72" s="228" t="s">
        <v>379</v>
      </c>
      <c r="B72" s="229"/>
      <c r="C72" s="230"/>
      <c r="D72" s="230"/>
      <c r="E72" s="230"/>
      <c r="F72" s="230"/>
      <c r="G72" s="230"/>
      <c r="H72" s="230"/>
      <c r="I72" s="231">
        <f t="shared" si="8"/>
        <v>0</v>
      </c>
      <c r="J72" s="225"/>
      <c r="K72" s="231">
        <f t="shared" si="10"/>
        <v>0</v>
      </c>
    </row>
    <row r="73" spans="1:11" x14ac:dyDescent="0.2">
      <c r="A73" s="228" t="s">
        <v>380</v>
      </c>
      <c r="B73" s="229"/>
      <c r="C73" s="230"/>
      <c r="D73" s="230"/>
      <c r="E73" s="230"/>
      <c r="F73" s="230"/>
      <c r="G73" s="230"/>
      <c r="H73" s="230"/>
      <c r="I73" s="231">
        <f t="shared" si="8"/>
        <v>0</v>
      </c>
      <c r="J73" s="225"/>
      <c r="K73" s="231">
        <f t="shared" si="10"/>
        <v>0</v>
      </c>
    </row>
    <row r="74" spans="1:11" x14ac:dyDescent="0.2">
      <c r="A74" s="228" t="s">
        <v>381</v>
      </c>
      <c r="B74" s="229"/>
      <c r="C74" s="230"/>
      <c r="D74" s="230"/>
      <c r="E74" s="230"/>
      <c r="F74" s="230"/>
      <c r="G74" s="230"/>
      <c r="H74" s="230"/>
      <c r="I74" s="231">
        <f t="shared" si="8"/>
        <v>0</v>
      </c>
      <c r="J74" s="225"/>
      <c r="K74" s="231">
        <f t="shared" si="10"/>
        <v>0</v>
      </c>
    </row>
    <row r="75" spans="1:11" x14ac:dyDescent="0.2">
      <c r="A75" s="228" t="s">
        <v>382</v>
      </c>
      <c r="B75" s="229" t="s">
        <v>80</v>
      </c>
      <c r="C75" s="230"/>
      <c r="D75" s="230"/>
      <c r="E75" s="230"/>
      <c r="F75" s="230"/>
      <c r="G75" s="230"/>
      <c r="H75" s="230"/>
      <c r="I75" s="231">
        <f t="shared" si="8"/>
        <v>0</v>
      </c>
      <c r="J75" s="225"/>
      <c r="K75" s="231">
        <f t="shared" si="10"/>
        <v>0</v>
      </c>
    </row>
    <row r="76" spans="1:11" x14ac:dyDescent="0.2">
      <c r="A76" s="228" t="s">
        <v>383</v>
      </c>
      <c r="B76" s="229" t="s">
        <v>81</v>
      </c>
      <c r="C76" s="230"/>
      <c r="D76" s="230"/>
      <c r="E76" s="230"/>
      <c r="F76" s="230"/>
      <c r="G76" s="230"/>
      <c r="H76" s="230"/>
      <c r="I76" s="231">
        <f t="shared" si="8"/>
        <v>0</v>
      </c>
      <c r="J76" s="225"/>
      <c r="K76" s="231">
        <f t="shared" si="10"/>
        <v>0</v>
      </c>
    </row>
    <row r="77" spans="1:11" x14ac:dyDescent="0.2">
      <c r="A77" s="228" t="s">
        <v>406</v>
      </c>
      <c r="B77" s="229" t="s">
        <v>82</v>
      </c>
      <c r="C77" s="230"/>
      <c r="D77" s="230"/>
      <c r="E77" s="230"/>
      <c r="F77" s="230"/>
      <c r="G77" s="230"/>
      <c r="H77" s="230"/>
      <c r="I77" s="231">
        <f t="shared" si="8"/>
        <v>0</v>
      </c>
      <c r="J77" s="225"/>
      <c r="K77" s="231">
        <f t="shared" si="10"/>
        <v>0</v>
      </c>
    </row>
    <row r="78" spans="1:11" x14ac:dyDescent="0.2">
      <c r="A78" s="228" t="s">
        <v>407</v>
      </c>
      <c r="B78" s="229" t="s">
        <v>83</v>
      </c>
      <c r="C78" s="230"/>
      <c r="D78" s="230"/>
      <c r="E78" s="230"/>
      <c r="F78" s="230"/>
      <c r="G78" s="230"/>
      <c r="H78" s="230"/>
      <c r="I78" s="231">
        <f t="shared" si="8"/>
        <v>0</v>
      </c>
      <c r="J78" s="225"/>
      <c r="K78" s="231">
        <f t="shared" si="10"/>
        <v>0</v>
      </c>
    </row>
    <row r="79" spans="1:11" x14ac:dyDescent="0.2">
      <c r="A79" s="228" t="s">
        <v>386</v>
      </c>
      <c r="B79" s="229" t="s">
        <v>84</v>
      </c>
      <c r="C79" s="230"/>
      <c r="D79" s="230"/>
      <c r="E79" s="230"/>
      <c r="F79" s="230"/>
      <c r="G79" s="230">
        <v>-7191983</v>
      </c>
      <c r="H79" s="230"/>
      <c r="I79" s="231">
        <f t="shared" si="8"/>
        <v>-7191983</v>
      </c>
      <c r="J79" s="225"/>
      <c r="K79" s="231">
        <f t="shared" si="10"/>
        <v>-7191983</v>
      </c>
    </row>
    <row r="80" spans="1:11" x14ac:dyDescent="0.2">
      <c r="A80" s="228" t="s">
        <v>387</v>
      </c>
      <c r="B80" s="229" t="s">
        <v>85</v>
      </c>
      <c r="C80" s="230"/>
      <c r="D80" s="230"/>
      <c r="E80" s="230"/>
      <c r="F80" s="230"/>
      <c r="G80" s="230"/>
      <c r="H80" s="230"/>
      <c r="I80" s="231">
        <f t="shared" si="8"/>
        <v>0</v>
      </c>
      <c r="J80" s="225"/>
      <c r="K80" s="231">
        <f t="shared" si="10"/>
        <v>0</v>
      </c>
    </row>
    <row r="81" spans="1:12" x14ac:dyDescent="0.2">
      <c r="A81" s="228" t="s">
        <v>388</v>
      </c>
      <c r="B81" s="229" t="s">
        <v>86</v>
      </c>
      <c r="C81" s="230"/>
      <c r="D81" s="230"/>
      <c r="E81" s="230"/>
      <c r="F81" s="230"/>
      <c r="G81" s="230"/>
      <c r="H81" s="230"/>
      <c r="I81" s="231">
        <f t="shared" si="8"/>
        <v>0</v>
      </c>
      <c r="J81" s="225"/>
      <c r="K81" s="231">
        <f t="shared" si="10"/>
        <v>0</v>
      </c>
    </row>
    <row r="82" spans="1:12" ht="24" x14ac:dyDescent="0.2">
      <c r="A82" s="228" t="s">
        <v>389</v>
      </c>
      <c r="B82" s="229" t="s">
        <v>87</v>
      </c>
      <c r="C82" s="230"/>
      <c r="D82" s="230"/>
      <c r="E82" s="230"/>
      <c r="F82" s="230"/>
      <c r="G82" s="230"/>
      <c r="H82" s="230"/>
      <c r="I82" s="231">
        <f t="shared" si="8"/>
        <v>0</v>
      </c>
      <c r="J82" s="225"/>
      <c r="K82" s="231">
        <f t="shared" si="10"/>
        <v>0</v>
      </c>
    </row>
    <row r="83" spans="1:12" x14ac:dyDescent="0.2">
      <c r="A83" s="228" t="s">
        <v>390</v>
      </c>
      <c r="B83" s="229" t="s">
        <v>88</v>
      </c>
      <c r="C83" s="230"/>
      <c r="D83" s="230"/>
      <c r="E83" s="230"/>
      <c r="F83" s="230"/>
      <c r="G83" s="230"/>
      <c r="H83" s="230"/>
      <c r="I83" s="231">
        <f t="shared" si="8"/>
        <v>0</v>
      </c>
      <c r="J83" s="225"/>
      <c r="K83" s="231">
        <f t="shared" si="10"/>
        <v>0</v>
      </c>
    </row>
    <row r="84" spans="1:12" s="227" customFormat="1" x14ac:dyDescent="0.2">
      <c r="A84" s="222" t="s">
        <v>412</v>
      </c>
      <c r="B84" s="223">
        <v>800</v>
      </c>
      <c r="C84" s="225">
        <f>C54+C55+C68+C83</f>
        <v>4405169</v>
      </c>
      <c r="D84" s="225">
        <f t="shared" ref="D84:H84" si="12">D54+D55+D68+D83</f>
        <v>0</v>
      </c>
      <c r="E84" s="225">
        <f t="shared" si="12"/>
        <v>0</v>
      </c>
      <c r="F84" s="225">
        <f t="shared" si="12"/>
        <v>-437908</v>
      </c>
      <c r="G84" s="225">
        <f t="shared" si="12"/>
        <v>89810488</v>
      </c>
      <c r="H84" s="225">
        <f t="shared" si="12"/>
        <v>0</v>
      </c>
      <c r="I84" s="231">
        <f>SUM(C84:H84)</f>
        <v>93777749</v>
      </c>
      <c r="J84" s="225">
        <f t="shared" ref="J84" si="13">J54+J55+J68+J83</f>
        <v>0</v>
      </c>
      <c r="K84" s="231">
        <f t="shared" si="10"/>
        <v>93777749</v>
      </c>
      <c r="L84" s="226"/>
    </row>
    <row r="85" spans="1:12" s="249" customFormat="1" hidden="1" x14ac:dyDescent="0.2">
      <c r="A85" s="211" t="s">
        <v>89</v>
      </c>
      <c r="B85" s="211"/>
      <c r="C85" s="248">
        <f>C49-Ф1!D135</f>
        <v>0</v>
      </c>
      <c r="D85" s="248">
        <f>D49-Ф1!D136</f>
        <v>0</v>
      </c>
      <c r="E85" s="248">
        <f>E49-Ф1!D137</f>
        <v>0</v>
      </c>
      <c r="F85" s="248">
        <f>F49-Ф1!D138</f>
        <v>0</v>
      </c>
      <c r="G85" s="248">
        <f>G49-Ф1!D139</f>
        <v>0</v>
      </c>
      <c r="H85" s="248">
        <f>H49-Ф1!D140</f>
        <v>0</v>
      </c>
      <c r="I85" s="211"/>
      <c r="J85" s="211">
        <f>J49-Ф1!D142</f>
        <v>0</v>
      </c>
      <c r="K85" s="211">
        <f>K49-Ф1!D143</f>
        <v>0</v>
      </c>
      <c r="L85" s="211"/>
    </row>
    <row r="86" spans="1:12" s="249" customFormat="1" hidden="1" x14ac:dyDescent="0.2">
      <c r="A86" s="250" t="s">
        <v>90</v>
      </c>
      <c r="B86" s="211"/>
      <c r="C86" s="248">
        <f>C84-Ф1!C135</f>
        <v>0</v>
      </c>
      <c r="D86" s="248">
        <f>D84-Ф1!C136</f>
        <v>0</v>
      </c>
      <c r="E86" s="248">
        <f>E84-Ф1!C137</f>
        <v>0</v>
      </c>
      <c r="F86" s="248">
        <f>F84-Ф1!C138</f>
        <v>0</v>
      </c>
      <c r="G86" s="248">
        <f>G84-Ф1!C139</f>
        <v>0</v>
      </c>
      <c r="H86" s="248">
        <f>H84-Ф1!C140</f>
        <v>0</v>
      </c>
      <c r="I86" s="211"/>
      <c r="J86" s="211">
        <f>J84-Ф1!C142</f>
        <v>0</v>
      </c>
      <c r="K86" s="211">
        <f>K84-Ф1!C143</f>
        <v>0</v>
      </c>
      <c r="L86" s="211"/>
    </row>
    <row r="87" spans="1:12" s="253" customFormat="1" x14ac:dyDescent="0.2">
      <c r="A87" s="251"/>
      <c r="B87" s="251"/>
      <c r="C87" s="252"/>
      <c r="D87" s="252"/>
      <c r="E87" s="252"/>
      <c r="F87" s="252"/>
      <c r="G87" s="252"/>
      <c r="H87" s="252"/>
      <c r="I87" s="251"/>
      <c r="J87" s="251"/>
      <c r="K87" s="251"/>
      <c r="L87" s="211"/>
    </row>
    <row r="88" spans="1:12" x14ac:dyDescent="0.2">
      <c r="A88" s="254" t="str">
        <f>Ф1!A147</f>
        <v xml:space="preserve">Басқарма Төрағасы                                              Бежецкий Сергей Владимирович     </v>
      </c>
      <c r="B88" s="208"/>
      <c r="D88" s="209"/>
      <c r="E88" s="209"/>
      <c r="F88" s="209"/>
      <c r="G88" s="209"/>
      <c r="H88" s="209"/>
      <c r="I88" s="208"/>
      <c r="J88" s="208"/>
      <c r="K88" s="208"/>
    </row>
    <row r="89" spans="1:12" x14ac:dyDescent="0.2">
      <c r="A89" s="254"/>
      <c r="B89" s="208"/>
      <c r="C89" s="218"/>
      <c r="D89" s="209"/>
      <c r="E89" s="209"/>
      <c r="F89" s="209"/>
      <c r="G89" s="209"/>
      <c r="H89" s="209"/>
      <c r="I89" s="208"/>
      <c r="J89" s="208"/>
      <c r="K89" s="208"/>
    </row>
    <row r="90" spans="1:12" x14ac:dyDescent="0.2">
      <c r="A90" s="255"/>
      <c r="B90" s="208"/>
      <c r="C90" s="209" t="s">
        <v>222</v>
      </c>
      <c r="D90" s="209"/>
      <c r="E90" s="209"/>
      <c r="F90" s="209"/>
      <c r="G90" s="209"/>
      <c r="H90" s="209"/>
      <c r="I90" s="208"/>
      <c r="J90" s="208"/>
      <c r="K90" s="208"/>
    </row>
    <row r="91" spans="1:12" x14ac:dyDescent="0.2">
      <c r="A91" s="255"/>
      <c r="B91" s="208"/>
      <c r="D91" s="209"/>
      <c r="E91" s="209"/>
      <c r="F91" s="209"/>
      <c r="G91" s="209"/>
      <c r="H91" s="209"/>
      <c r="I91" s="208"/>
      <c r="J91" s="208"/>
      <c r="K91" s="208"/>
    </row>
    <row r="92" spans="1:12" x14ac:dyDescent="0.2">
      <c r="A92" s="254" t="str">
        <f>Ф1!A150</f>
        <v>Бас бухгалтердің м.а                                           Диброва Ирина Викторовна</v>
      </c>
      <c r="B92" s="208"/>
      <c r="C92" s="209"/>
      <c r="D92" s="209"/>
      <c r="E92" s="209"/>
      <c r="F92" s="209"/>
      <c r="G92" s="209"/>
      <c r="H92" s="209"/>
      <c r="I92" s="208"/>
      <c r="J92" s="208"/>
      <c r="K92" s="208"/>
    </row>
    <row r="93" spans="1:12" x14ac:dyDescent="0.2">
      <c r="A93" s="254"/>
      <c r="B93" s="208"/>
      <c r="C93" s="218"/>
      <c r="D93" s="209"/>
      <c r="E93" s="209"/>
      <c r="F93" s="209"/>
      <c r="G93" s="209"/>
      <c r="H93" s="209"/>
      <c r="I93" s="208"/>
      <c r="J93" s="208"/>
      <c r="K93" s="208"/>
    </row>
    <row r="94" spans="1:12" x14ac:dyDescent="0.2">
      <c r="A94" s="255"/>
      <c r="C94" s="209" t="s">
        <v>222</v>
      </c>
    </row>
    <row r="95" spans="1:12" x14ac:dyDescent="0.2">
      <c r="A95" s="255" t="str">
        <f>Ф1!A152</f>
        <v>Мөр орны</v>
      </c>
    </row>
    <row r="96" spans="1:12" x14ac:dyDescent="0.2">
      <c r="A96" s="255"/>
    </row>
    <row r="97" spans="1:1" x14ac:dyDescent="0.2">
      <c r="A97" s="255"/>
    </row>
    <row r="98" spans="1:1" x14ac:dyDescent="0.2">
      <c r="A98" s="255"/>
    </row>
    <row r="99" spans="1:1" x14ac:dyDescent="0.2">
      <c r="A99" s="255">
        <f>Ф1!A156</f>
        <v>0</v>
      </c>
    </row>
    <row r="100" spans="1:1" x14ac:dyDescent="0.2">
      <c r="A100" s="255">
        <f>Ф1!A157</f>
        <v>0</v>
      </c>
    </row>
    <row r="101" spans="1:1" x14ac:dyDescent="0.2">
      <c r="A101" s="255"/>
    </row>
    <row r="102" spans="1:1" x14ac:dyDescent="0.2">
      <c r="A102" s="255"/>
    </row>
  </sheetData>
  <mergeCells count="6"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cp:lastPrinted>2023-02-20T03:47:48Z</cp:lastPrinted>
  <dcterms:created xsi:type="dcterms:W3CDTF">2023-02-17T05:34:02Z</dcterms:created>
  <dcterms:modified xsi:type="dcterms:W3CDTF">2024-03-19T06:29:00Z</dcterms:modified>
</cp:coreProperties>
</file>