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4 кв 2023\На сайте\"/>
    </mc:Choice>
  </mc:AlternateContent>
  <xr:revisionPtr revIDLastSave="0" documentId="13_ncr:1_{80CD5B8D-7862-40BD-96E2-E89C3B55473D}" xr6:coauthVersionLast="36" xr6:coauthVersionMax="36" xr10:uidLastSave="{00000000-0000-0000-0000-000000000000}"/>
  <bookViews>
    <workbookView xWindow="0" yWindow="0" windowWidth="14190" windowHeight="11640" activeTab="3" xr2:uid="{4F4D7173-2978-42E0-81E9-BAF1B808146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4BED3624_A10B_4F05_BB0F_0D790CA08E21_.wvu.PrintArea" localSheetId="0" hidden="1">Ф1!$A$1:$D$152</definedName>
    <definedName name="Z_4BED3624_A10B_4F05_BB0F_0D790CA08E21_.wvu.PrintArea" localSheetId="1" hidden="1">Ф2!$A$1:$D$73</definedName>
    <definedName name="Z_4BED3624_A10B_4F05_BB0F_0D790CA08E21_.wvu.PrintArea" localSheetId="2" hidden="1">Ф3!$A$1:$D$97</definedName>
    <definedName name="Z_4BED3624_A10B_4F05_BB0F_0D790CA08E21_.wvu.PrintArea" localSheetId="3" hidden="1">Ф4!$A$1:$K$95</definedName>
    <definedName name="Z_4BED3624_A10B_4F05_BB0F_0D790CA08E21_.wvu.PrintTitles" localSheetId="3" hidden="1">Ф4!$16:$17</definedName>
    <definedName name="Z_616DB637_1A16_4836_A361_EF0074328EFC_.wvu.Cols" localSheetId="0" hidden="1">Ф1!#REF!</definedName>
    <definedName name="Z_66676658_ACDB_46DA_BC97_E1B4FC82966D_.wvu.PrintArea" localSheetId="0" hidden="1">Ф1!$A$1:$D$152</definedName>
    <definedName name="Z_66676658_ACDB_46DA_BC97_E1B4FC82966D_.wvu.PrintArea" localSheetId="1" hidden="1">Ф2!$A$1:$D$73</definedName>
    <definedName name="Z_66676658_ACDB_46DA_BC97_E1B4FC82966D_.wvu.PrintArea" localSheetId="2" hidden="1">Ф3!$A$1:$D$97</definedName>
    <definedName name="Z_66676658_ACDB_46DA_BC97_E1B4FC82966D_.wvu.PrintArea" localSheetId="3" hidden="1">Ф4!$A$1:$K$95</definedName>
    <definedName name="Z_66676658_ACDB_46DA_BC97_E1B4FC82966D_.wvu.PrintTitles" localSheetId="3" hidden="1">Ф4!$16:$17</definedName>
    <definedName name="Z_6B9CA63E_80B1_4A4B_BA1B_0C0465616A85_.wvu.PrintArea" localSheetId="0" hidden="1">Ф1!$A$1:$D$152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4" l="1"/>
  <c r="F58" i="4"/>
  <c r="A94" i="4" l="1"/>
  <c r="A96" i="3"/>
  <c r="A71" i="2"/>
  <c r="A93" i="4" l="1"/>
  <c r="A90" i="4"/>
  <c r="K84" i="4"/>
  <c r="I84" i="4"/>
  <c r="I83" i="4"/>
  <c r="K83" i="4" s="1"/>
  <c r="K82" i="4"/>
  <c r="K81" i="4"/>
  <c r="K80" i="4"/>
  <c r="K79" i="4"/>
  <c r="K78" i="4"/>
  <c r="K77" i="4"/>
  <c r="K76" i="4"/>
  <c r="K75" i="4"/>
  <c r="K74" i="4"/>
  <c r="K73" i="4"/>
  <c r="K72" i="4"/>
  <c r="J71" i="4"/>
  <c r="K71" i="4"/>
  <c r="K70" i="4"/>
  <c r="J69" i="4"/>
  <c r="K68" i="4"/>
  <c r="K67" i="4"/>
  <c r="K66" i="4"/>
  <c r="K65" i="4"/>
  <c r="K64" i="4"/>
  <c r="K63" i="4"/>
  <c r="K62" i="4"/>
  <c r="K61" i="4"/>
  <c r="K60" i="4"/>
  <c r="K59" i="4"/>
  <c r="J58" i="4"/>
  <c r="J56" i="4" s="1"/>
  <c r="H56" i="4"/>
  <c r="C56" i="4"/>
  <c r="K57" i="4"/>
  <c r="F56" i="4"/>
  <c r="E56" i="4"/>
  <c r="D56" i="4"/>
  <c r="K54" i="4"/>
  <c r="K53" i="4"/>
  <c r="K52" i="4"/>
  <c r="K51" i="4"/>
  <c r="I51" i="4"/>
  <c r="J50" i="4"/>
  <c r="D50" i="4"/>
  <c r="K49" i="4"/>
  <c r="I49" i="4"/>
  <c r="I48" i="4"/>
  <c r="K48" i="4" s="1"/>
  <c r="K47" i="4"/>
  <c r="I47" i="4"/>
  <c r="K46" i="4"/>
  <c r="I46" i="4"/>
  <c r="I45" i="4"/>
  <c r="K45" i="4" s="1"/>
  <c r="K44" i="4"/>
  <c r="I44" i="4"/>
  <c r="K43" i="4"/>
  <c r="I43" i="4"/>
  <c r="I42" i="4"/>
  <c r="K42" i="4" s="1"/>
  <c r="K41" i="4"/>
  <c r="I41" i="4"/>
  <c r="K40" i="4"/>
  <c r="I40" i="4"/>
  <c r="I39" i="4"/>
  <c r="K39" i="4" s="1"/>
  <c r="K38" i="4"/>
  <c r="I38" i="4"/>
  <c r="K37" i="4"/>
  <c r="J36" i="4"/>
  <c r="H36" i="4"/>
  <c r="H34" i="4" s="1"/>
  <c r="G36" i="4"/>
  <c r="F36" i="4"/>
  <c r="E36" i="4"/>
  <c r="D36" i="4"/>
  <c r="C36" i="4"/>
  <c r="I36" i="4" s="1"/>
  <c r="K36" i="4" s="1"/>
  <c r="K35" i="4"/>
  <c r="J34" i="4"/>
  <c r="G34" i="4"/>
  <c r="F34" i="4"/>
  <c r="E34" i="4"/>
  <c r="D34" i="4"/>
  <c r="I33" i="4"/>
  <c r="K33" i="4" s="1"/>
  <c r="K32" i="4"/>
  <c r="I32" i="4"/>
  <c r="K31" i="4"/>
  <c r="I31" i="4"/>
  <c r="I30" i="4"/>
  <c r="K30" i="4" s="1"/>
  <c r="K29" i="4"/>
  <c r="I29" i="4"/>
  <c r="K28" i="4"/>
  <c r="I28" i="4"/>
  <c r="K27" i="4"/>
  <c r="I26" i="4"/>
  <c r="K26" i="4" s="1"/>
  <c r="K25" i="4"/>
  <c r="J23" i="4"/>
  <c r="H23" i="4"/>
  <c r="H21" i="4" s="1"/>
  <c r="G23" i="4"/>
  <c r="G21" i="4" s="1"/>
  <c r="F23" i="4"/>
  <c r="E23" i="4"/>
  <c r="E21" i="4" s="1"/>
  <c r="E50" i="4" s="1"/>
  <c r="D23" i="4"/>
  <c r="C23" i="4"/>
  <c r="I23" i="4" s="1"/>
  <c r="K23" i="4" s="1"/>
  <c r="I22" i="4"/>
  <c r="K22" i="4" s="1"/>
  <c r="J21" i="4"/>
  <c r="F21" i="4"/>
  <c r="D21" i="4"/>
  <c r="J20" i="4"/>
  <c r="H20" i="4"/>
  <c r="G20" i="4"/>
  <c r="F20" i="4"/>
  <c r="F50" i="4" s="1"/>
  <c r="E20" i="4"/>
  <c r="D20" i="4"/>
  <c r="C20" i="4"/>
  <c r="I20" i="4" s="1"/>
  <c r="K20" i="4" s="1"/>
  <c r="I19" i="4"/>
  <c r="K19" i="4" s="1"/>
  <c r="I18" i="4"/>
  <c r="K18" i="4" s="1"/>
  <c r="C14" i="4"/>
  <c r="C10" i="4"/>
  <c r="A95" i="3"/>
  <c r="A92" i="3"/>
  <c r="D76" i="3"/>
  <c r="C76" i="3"/>
  <c r="C83" i="3" s="1"/>
  <c r="D70" i="3"/>
  <c r="C70" i="3"/>
  <c r="D53" i="3"/>
  <c r="C53" i="3"/>
  <c r="D39" i="3"/>
  <c r="C39" i="3"/>
  <c r="D28" i="3"/>
  <c r="C28" i="3"/>
  <c r="D20" i="3"/>
  <c r="C20" i="3"/>
  <c r="B11" i="3"/>
  <c r="A70" i="2"/>
  <c r="A67" i="2"/>
  <c r="D52" i="2"/>
  <c r="C52" i="2"/>
  <c r="D46" i="2"/>
  <c r="C46" i="2"/>
  <c r="D19" i="2"/>
  <c r="D22" i="2" s="1"/>
  <c r="D28" i="2" s="1"/>
  <c r="D30" i="2" s="1"/>
  <c r="D32" i="2" s="1"/>
  <c r="C19" i="2"/>
  <c r="C22" i="2" s="1"/>
  <c r="C13" i="2"/>
  <c r="C12" i="2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C133" i="1" s="1"/>
  <c r="D105" i="1"/>
  <c r="C105" i="1"/>
  <c r="D95" i="1"/>
  <c r="C95" i="1"/>
  <c r="D92" i="1"/>
  <c r="C92" i="1"/>
  <c r="D85" i="1"/>
  <c r="C85" i="1"/>
  <c r="C108" i="1" s="1"/>
  <c r="D65" i="1"/>
  <c r="C65" i="1"/>
  <c r="D61" i="1"/>
  <c r="C61" i="1"/>
  <c r="D50" i="1"/>
  <c r="C50" i="1"/>
  <c r="D44" i="1"/>
  <c r="C44" i="1"/>
  <c r="D36" i="1"/>
  <c r="C36" i="1"/>
  <c r="D26" i="1"/>
  <c r="C26" i="1"/>
  <c r="C47" i="1" s="1"/>
  <c r="D68" i="3" l="1"/>
  <c r="C37" i="3"/>
  <c r="D37" i="3"/>
  <c r="D83" i="3"/>
  <c r="C35" i="2"/>
  <c r="D133" i="1"/>
  <c r="D108" i="1"/>
  <c r="D81" i="1"/>
  <c r="D47" i="1"/>
  <c r="C68" i="3"/>
  <c r="C86" i="3" s="1"/>
  <c r="C88" i="3" s="1"/>
  <c r="D35" i="2"/>
  <c r="D53" i="2" s="1"/>
  <c r="D55" i="2" s="1"/>
  <c r="G50" i="4"/>
  <c r="H50" i="4"/>
  <c r="C144" i="1"/>
  <c r="C28" i="2"/>
  <c r="F55" i="4"/>
  <c r="F85" i="4" s="1"/>
  <c r="D33" i="2"/>
  <c r="D60" i="2" s="1"/>
  <c r="E55" i="4"/>
  <c r="E85" i="4" s="1"/>
  <c r="D55" i="4"/>
  <c r="D85" i="4" s="1"/>
  <c r="G56" i="4"/>
  <c r="I56" i="4" s="1"/>
  <c r="K56" i="4" s="1"/>
  <c r="K69" i="4"/>
  <c r="C21" i="4"/>
  <c r="I21" i="4" s="1"/>
  <c r="K21" i="4" s="1"/>
  <c r="C34" i="4"/>
  <c r="I34" i="4" s="1"/>
  <c r="K34" i="4" s="1"/>
  <c r="K58" i="4"/>
  <c r="C81" i="1"/>
  <c r="C82" i="1" s="1"/>
  <c r="J55" i="4"/>
  <c r="J85" i="4" s="1"/>
  <c r="C50" i="4"/>
  <c r="D82" i="1" l="1"/>
  <c r="D86" i="3"/>
  <c r="D88" i="3" s="1"/>
  <c r="D144" i="1"/>
  <c r="D145" i="1" s="1"/>
  <c r="H55" i="4"/>
  <c r="H85" i="4" s="1"/>
  <c r="G55" i="4"/>
  <c r="G85" i="4" s="1"/>
  <c r="C55" i="4"/>
  <c r="I50" i="4"/>
  <c r="K50" i="4" s="1"/>
  <c r="C145" i="1"/>
  <c r="C30" i="2"/>
  <c r="C32" i="2" l="1"/>
  <c r="C85" i="4"/>
  <c r="I55" i="4"/>
  <c r="K55" i="4" s="1"/>
  <c r="I85" i="4" l="1"/>
  <c r="K85" i="4" s="1"/>
  <c r="C33" i="2"/>
  <c r="C53" i="2"/>
  <c r="C55" i="2" s="1"/>
  <c r="C6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C4693B0F-E9D7-445A-B527-CCD293C5A511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6" authorId="0" shapeId="0" xr:uid="{513040A1-A954-4BEE-A4C5-8BB7DDF111C7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Марченко Елена Анатольевна</author>
    <author>Баранова Наталья Леонидовна</author>
  </authors>
  <commentList>
    <comment ref="E35" authorId="0" shapeId="0" xr:uid="{EE70DEC0-E2F7-4469-954B-5B60FF557820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финансовая аренда 2900
</t>
        </r>
      </text>
    </comment>
    <comment ref="E84" authorId="1" shapeId="0" xr:uid="{2B8D346C-CB24-47AB-96D7-E2626839EF02}">
      <text>
        <r>
          <rPr>
            <sz val="9"/>
            <color indexed="81"/>
            <rFont val="Tahoma"/>
            <family val="2"/>
            <charset val="204"/>
          </rPr>
          <t xml:space="preserve">(021.008 + 021.067) - (022.010 + 022.052)
Отклонение 70 821 - курсовой эффкт на ДС по отчетности ТОО Ulba China
</t>
        </r>
      </text>
    </comment>
    <comment ref="F85" authorId="1" shapeId="0" xr:uid="{B6047D86-11E0-4CA2-96DA-21DE08E9A673}">
      <text>
        <r>
          <rPr>
            <sz val="9"/>
            <color indexed="81"/>
            <rFont val="Tahoma"/>
            <family val="2"/>
            <charset val="204"/>
          </rPr>
          <t xml:space="preserve">021.006 - 022.006
Отклонение 3 - курсовой эффект возникающий при расчете резерва на обесценению денежных средств  ТОО Ulba China
</t>
        </r>
      </text>
    </comment>
  </commentList>
</comments>
</file>

<file path=xl/sharedStrings.xml><?xml version="1.0" encoding="utf-8"?>
<sst xmlns="http://schemas.openxmlformats.org/spreadsheetml/2006/main" count="513" uniqueCount="397">
  <si>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</si>
  <si>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</si>
  <si>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</si>
  <si>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</si>
  <si>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</si>
  <si>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</si>
  <si>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 xml:space="preserve">Форма 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</si>
  <si>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</si>
  <si>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</si>
  <si>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</si>
  <si>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</si>
  <si>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</si>
  <si>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</si>
  <si>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</si>
  <si>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</si>
  <si>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</si>
  <si>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</si>
  <si>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</si>
  <si>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</si>
  <si>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</si>
  <si>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</si>
  <si>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</si>
  <si>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</si>
  <si>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</si>
  <si>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</si>
  <si>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</si>
  <si>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</si>
  <si>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</si>
  <si>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</si>
  <si>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</si>
  <si>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</si>
  <si>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</si>
  <si>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</si>
  <si>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</si>
  <si>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</si>
  <si>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</si>
  <si>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</si>
  <si>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</si>
  <si>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</si>
  <si>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</si>
  <si>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</si>
  <si>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</si>
  <si>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</si>
  <si>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</si>
  <si>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</si>
  <si>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</si>
  <si>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</si>
  <si>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</si>
  <si>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</si>
  <si>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</si>
  <si>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</si>
  <si>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</si>
  <si>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</si>
  <si>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</si>
  <si>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</si>
  <si>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</si>
  <si>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</si>
  <si>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</si>
  <si>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</si>
  <si>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</si>
  <si>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</si>
  <si>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</si>
  <si>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</si>
  <si>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</si>
  <si>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</si>
  <si>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</si>
  <si>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</si>
  <si>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</si>
  <si>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>Долгосрочные финансовые активы, оцениваемые по амортизированной стоимости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</si>
  <si>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</si>
  <si>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</si>
  <si>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</si>
  <si>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</si>
  <si>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</si>
  <si>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 убытки</t>
  </si>
  <si>
    <t>Долгосрочные производные финансовые инструменты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</si>
  <si>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</si>
  <si>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</si>
  <si>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</si>
  <si>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</si>
  <si>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</si>
  <si>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</si>
  <si>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</si>
  <si>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</si>
  <si>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</si>
  <si>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</si>
  <si>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</si>
  <si>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</si>
  <si>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</si>
  <si>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</si>
  <si>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</si>
  <si>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</si>
  <si>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</si>
  <si>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</si>
  <si>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</si>
  <si>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</si>
  <si>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</si>
  <si>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</si>
  <si>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</si>
  <si>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</si>
  <si>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</si>
  <si>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</si>
  <si>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</si>
  <si>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</si>
  <si>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</si>
  <si>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</si>
  <si>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</si>
  <si>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</si>
  <si>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</si>
  <si>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</si>
  <si>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</si>
  <si>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</si>
  <si>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</si>
  <si>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</si>
  <si>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</si>
  <si>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</si>
  <si>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</si>
  <si>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</si>
  <si>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</si>
  <si>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</si>
  <si>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</si>
  <si>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</si>
  <si>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</si>
  <si>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</si>
  <si>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Производные финансовые инструменты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</si>
  <si>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</si>
  <si>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</si>
  <si>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</si>
  <si>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</si>
  <si>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</si>
  <si>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</si>
  <si>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</si>
  <si>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</si>
  <si>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</si>
  <si>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</si>
  <si>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</si>
  <si>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</si>
  <si>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</si>
  <si>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</si>
  <si>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</si>
  <si>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</si>
  <si>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</si>
  <si>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</si>
  <si>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</si>
  <si>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</si>
  <si>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                                                                         (фамилия, имя, отчество)</t>
  </si>
  <si>
    <t>(подпись)</t>
  </si>
  <si>
    <t>_____________________</t>
  </si>
  <si>
    <t>Место печати</t>
  </si>
  <si>
    <t xml:space="preserve">Приложение 2 </t>
  </si>
  <si>
    <t>Приложение 3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</si>
  <si>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</si>
  <si>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</si>
  <si>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</si>
  <si>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</si>
  <si>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</si>
  <si>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</si>
  <si>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 от реализации товаров, работ и услуг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</si>
  <si>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</si>
  <si>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</si>
  <si>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</si>
  <si>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</si>
  <si>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</si>
  <si>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</si>
  <si>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</si>
  <si>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</si>
  <si>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</si>
  <si>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</si>
  <si>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</si>
  <si>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</si>
  <si>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</si>
  <si>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</si>
  <si>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</si>
  <si>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</si>
  <si>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</si>
  <si>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</si>
  <si>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</si>
  <si>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</si>
  <si>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</si>
  <si>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</si>
  <si>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</si>
  <si>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</si>
  <si>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</si>
  <si>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</si>
  <si>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</si>
  <si>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</si>
  <si>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</si>
  <si>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</si>
  <si>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</si>
  <si>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</si>
  <si>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</si>
  <si>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</si>
  <si>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</si>
  <si>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</si>
  <si>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</si>
  <si>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</si>
  <si>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</si>
  <si>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</si>
  <si>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</si>
  <si>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</si>
  <si>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</si>
  <si>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</si>
  <si>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</si>
  <si>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</si>
  <si>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</si>
  <si>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</si>
  <si>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</si>
  <si>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</si>
  <si>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</si>
  <si>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</si>
  <si>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</si>
  <si>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</si>
  <si>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</si>
  <si>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</si>
  <si>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</si>
  <si>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</si>
  <si>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</si>
  <si>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</si>
  <si>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</si>
  <si>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</si>
  <si>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</si>
  <si>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________________________________</t>
  </si>
  <si>
    <t xml:space="preserve">                                                                     (фамилия, имя, отчество)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</si>
  <si>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</si>
  <si>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</si>
  <si>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</si>
  <si>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</si>
  <si>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</si>
  <si>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</si>
  <si>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</si>
  <si>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</si>
  <si>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 xml:space="preserve">по состоянию на </t>
  </si>
  <si>
    <t>(прямой метод)</t>
  </si>
  <si>
    <t>Акционерное общество"Ульбинский металлургический завод"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</si>
  <si>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</si>
  <si>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</si>
  <si>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</si>
  <si>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</si>
  <si>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</si>
  <si>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</si>
  <si>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</si>
  <si>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</si>
  <si>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</si>
  <si>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</si>
  <si>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</si>
  <si>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</si>
  <si>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</si>
  <si>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</si>
  <si>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</si>
  <si>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</si>
  <si>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</si>
  <si>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</si>
  <si>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</si>
  <si>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</si>
  <si>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</si>
  <si>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</si>
  <si>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</si>
  <si>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</si>
  <si>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</si>
  <si>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</si>
  <si>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</si>
  <si>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</si>
  <si>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</si>
  <si>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</si>
  <si>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</si>
  <si>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</si>
  <si>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</si>
  <si>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</si>
  <si>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</si>
  <si>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</si>
  <si>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</si>
  <si>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</si>
  <si>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</si>
  <si>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</si>
  <si>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</si>
  <si>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</si>
  <si>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</si>
  <si>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</si>
  <si>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</si>
  <si>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</si>
  <si>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</si>
  <si>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</si>
  <si>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</si>
  <si>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</si>
  <si>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</si>
  <si>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</si>
  <si>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</si>
  <si>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</si>
  <si>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</si>
  <si>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</si>
  <si>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</si>
  <si>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</si>
  <si>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</si>
  <si>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</si>
  <si>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</si>
  <si>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</si>
  <si>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 xml:space="preserve">                                                                            (фамилия, имя, отчество)</t>
  </si>
  <si>
    <t>Приложение 5</t>
  </si>
  <si>
    <t xml:space="preserve">                           Приложение №6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</si>
  <si>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</si>
  <si>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</si>
  <si>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</si>
  <si>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</si>
  <si>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</si>
  <si>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</si>
  <si>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</si>
  <si>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</si>
  <si>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</si>
  <si>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</si>
  <si>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</si>
  <si>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</si>
  <si>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</si>
  <si>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</si>
  <si>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</si>
  <si>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</si>
  <si>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</si>
  <si>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</si>
  <si>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</si>
  <si>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</si>
  <si>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</si>
  <si>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</si>
  <si>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</si>
  <si>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</si>
  <si>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</si>
  <si>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</si>
  <si>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</si>
  <si>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</si>
  <si>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</si>
  <si>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</si>
  <si>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</si>
  <si>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</si>
  <si>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</si>
  <si>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</si>
  <si>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</si>
  <si>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</si>
  <si>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</si>
  <si>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</si>
  <si>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</si>
  <si>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</si>
  <si>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</si>
  <si>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</si>
  <si>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</si>
  <si>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</si>
  <si>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</si>
  <si>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</si>
  <si>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</si>
  <si>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</si>
  <si>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</si>
  <si>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</si>
  <si>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</si>
  <si>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</si>
  <si>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</si>
  <si>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</si>
  <si>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</si>
  <si>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</si>
  <si>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</si>
  <si>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</si>
  <si>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</si>
  <si>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</si>
  <si>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</si>
  <si>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</si>
  <si>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</si>
  <si>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</si>
  <si>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</si>
  <si>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</si>
  <si>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</si>
  <si>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</si>
  <si>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</si>
  <si>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</si>
  <si>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</si>
  <si>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</si>
  <si>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</si>
  <si>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</si>
  <si>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</si>
  <si>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</si>
  <si>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</si>
  <si>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</si>
  <si>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</si>
  <si>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</si>
  <si>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</si>
  <si>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</si>
  <si>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</si>
  <si>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</si>
  <si>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</si>
  <si>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</si>
  <si>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</si>
  <si>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</si>
  <si>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</si>
  <si>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</si>
  <si>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</si>
  <si>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</si>
  <si>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</si>
  <si>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 xml:space="preserve">                                                                          (фамилия, имя, отчество)</t>
  </si>
  <si>
    <t>Председатель Правления                                           Бежецкий Сергей Владимирович</t>
  </si>
  <si>
    <t xml:space="preserve">                                                                                          (фамилия, имя, отчество)</t>
  </si>
  <si>
    <t>И.о. главного бухгалтера                                            Диброва Ирина Викторовна</t>
  </si>
  <si>
    <t>Сальдо на 31 декабря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</si>
</sst>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#,##0.00_ ;\-#,##0.00\ 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0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i/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54">
    <xf numFmtId="164" fontId="0" fillId="0" borderId="0" xfId="0"/>
    <xf numFmtId="164" fontId="2" fillId="0" borderId="0" xfId="2" applyFont="1" applyFill="1" applyAlignment="1">
      <alignment vertical="top" wrapText="1"/>
    </xf>
    <xf numFmtId="164" fontId="2" fillId="0" borderId="0" xfId="2" applyFont="1" applyFill="1"/>
    <xf numFmtId="49" fontId="3" fillId="0" borderId="0" xfId="2" applyNumberFormat="1" applyFont="1" applyFill="1" applyProtection="1">
      <protection locked="0"/>
    </xf>
    <xf numFmtId="164" fontId="1" fillId="0" borderId="0" xfId="0" applyFont="1" applyFill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 applyFill="1" applyAlignment="1">
      <alignment vertical="top" wrapText="1"/>
    </xf>
    <xf numFmtId="164" fontId="3" fillId="0" borderId="0" xfId="2" applyFont="1" applyFill="1" applyAlignment="1" applyProtection="1">
      <alignment horizontal="right"/>
      <protection locked="0"/>
    </xf>
    <xf numFmtId="166" fontId="3" fillId="0" borderId="0" xfId="2" applyNumberFormat="1" applyFont="1" applyFill="1" applyAlignment="1" applyProtection="1">
      <alignment horizontal="right"/>
      <protection locked="0"/>
    </xf>
    <xf numFmtId="164" fontId="2" fillId="0" borderId="0" xfId="2" applyFont="1" applyFill="1" applyProtection="1">
      <protection locked="0"/>
    </xf>
    <xf numFmtId="166" fontId="3" fillId="0" borderId="0" xfId="2" applyNumberFormat="1" applyFont="1" applyFill="1" applyProtection="1">
      <protection locked="0"/>
    </xf>
    <xf numFmtId="165" fontId="4" fillId="0" borderId="0" xfId="2" applyNumberFormat="1" applyFont="1" applyFill="1"/>
    <xf numFmtId="164" fontId="2" fillId="0" borderId="0" xfId="2" applyFont="1" applyFill="1" applyAlignment="1" applyProtection="1">
      <alignment wrapText="1"/>
      <protection locked="0"/>
    </xf>
    <xf numFmtId="166" fontId="2" fillId="0" borderId="0" xfId="2" applyNumberFormat="1" applyFont="1" applyFill="1" applyProtection="1">
      <protection locked="0"/>
    </xf>
    <xf numFmtId="3" fontId="3" fillId="0" borderId="0" xfId="2" applyNumberFormat="1" applyFont="1" applyFill="1" applyAlignment="1" applyProtection="1">
      <alignment horizontal="left"/>
      <protection locked="0"/>
    </xf>
    <xf numFmtId="0" fontId="5" fillId="0" borderId="0" xfId="2" applyNumberFormat="1" applyFont="1" applyFill="1" applyAlignment="1">
      <alignment horizontal="right" vertical="top" wrapText="1"/>
    </xf>
    <xf numFmtId="0" fontId="5" fillId="0" borderId="0" xfId="2" applyNumberFormat="1" applyFont="1" applyFill="1" applyAlignment="1" applyProtection="1">
      <alignment vertical="top" wrapText="1"/>
      <protection locked="0"/>
    </xf>
    <xf numFmtId="0" fontId="6" fillId="0" borderId="0" xfId="2" applyNumberFormat="1" applyFont="1" applyFill="1" applyAlignment="1">
      <alignment horizontal="right" vertical="top" wrapText="1"/>
    </xf>
    <xf numFmtId="0" fontId="6" fillId="0" borderId="0" xfId="2" applyNumberFormat="1" applyFont="1" applyFill="1" applyProtection="1">
      <protection locked="0"/>
    </xf>
    <xf numFmtId="14" fontId="6" fillId="0" borderId="0" xfId="2" applyNumberFormat="1" applyFont="1" applyFill="1" applyProtection="1">
      <protection locked="0"/>
    </xf>
    <xf numFmtId="0" fontId="3" fillId="0" borderId="0" xfId="2" applyNumberFormat="1" applyFont="1" applyFill="1" applyAlignment="1" applyProtection="1">
      <alignment vertical="top" wrapText="1"/>
      <protection locked="0"/>
    </xf>
    <xf numFmtId="0" fontId="2" fillId="0" borderId="1" xfId="2" applyNumberFormat="1" applyFont="1" applyFill="1" applyBorder="1" applyProtection="1">
      <protection locked="0"/>
    </xf>
    <xf numFmtId="0" fontId="2" fillId="0" borderId="1" xfId="2" applyNumberFormat="1" applyFont="1" applyFill="1" applyBorder="1"/>
    <xf numFmtId="165" fontId="4" fillId="0" borderId="0" xfId="2" applyNumberFormat="1" applyFont="1" applyFill="1" applyAlignment="1">
      <alignment horizontal="center" vertical="center"/>
    </xf>
    <xf numFmtId="164" fontId="3" fillId="0" borderId="0" xfId="2" applyFont="1" applyFill="1" applyAlignment="1">
      <alignment horizontal="center" vertical="center"/>
    </xf>
    <xf numFmtId="0" fontId="6" fillId="0" borderId="2" xfId="2" applyNumberFormat="1" applyFont="1" applyFill="1" applyBorder="1" applyAlignment="1">
      <alignment vertical="top" wrapText="1"/>
    </xf>
    <xf numFmtId="0" fontId="6" fillId="0" borderId="2" xfId="2" applyNumberFormat="1" applyFont="1" applyFill="1" applyBorder="1"/>
    <xf numFmtId="167" fontId="6" fillId="0" borderId="2" xfId="2" applyNumberFormat="1" applyFont="1" applyFill="1" applyBorder="1" applyAlignment="1" applyProtection="1">
      <alignment horizontal="right"/>
      <protection locked="0"/>
    </xf>
    <xf numFmtId="165" fontId="7" fillId="0" borderId="0" xfId="2" applyNumberFormat="1" applyFont="1" applyFill="1"/>
    <xf numFmtId="164" fontId="5" fillId="0" borderId="0" xfId="2" applyFont="1" applyFill="1"/>
    <xf numFmtId="0" fontId="2" fillId="0" borderId="2" xfId="2" applyNumberFormat="1" applyFont="1" applyFill="1" applyBorder="1" applyAlignment="1">
      <alignment vertical="top" wrapText="1"/>
    </xf>
    <xf numFmtId="0" fontId="2" fillId="0" borderId="2" xfId="2" applyNumberFormat="1" applyFont="1" applyFill="1" applyBorder="1" applyAlignment="1">
      <alignment horizontal="center"/>
    </xf>
    <xf numFmtId="167" fontId="8" fillId="0" borderId="2" xfId="2" applyNumberFormat="1" applyFont="1" applyFill="1" applyBorder="1" applyAlignment="1" applyProtection="1">
      <alignment horizontal="right" wrapText="1"/>
      <protection locked="0"/>
    </xf>
    <xf numFmtId="167" fontId="8" fillId="0" borderId="2" xfId="2" applyNumberFormat="1" applyFont="1" applyFill="1" applyBorder="1" applyAlignment="1" applyProtection="1">
      <alignment horizontal="right"/>
      <protection locked="0"/>
    </xf>
    <xf numFmtId="167" fontId="8" fillId="0" borderId="2" xfId="2" applyNumberFormat="1" applyFont="1" applyFill="1" applyBorder="1" applyAlignment="1">
      <alignment horizontal="right"/>
    </xf>
    <xf numFmtId="167" fontId="8" fillId="0" borderId="2" xfId="2" quotePrefix="1" applyNumberFormat="1" applyFont="1" applyFill="1" applyBorder="1" applyAlignment="1">
      <alignment horizontal="right" wrapText="1"/>
    </xf>
    <xf numFmtId="164" fontId="0" fillId="0" borderId="2" xfId="0" applyFill="1" applyBorder="1" applyAlignment="1">
      <alignment horizontal="left" indent="2"/>
    </xf>
    <xf numFmtId="0" fontId="9" fillId="0" borderId="2" xfId="2" applyNumberFormat="1" applyFont="1" applyFill="1" applyBorder="1" applyAlignment="1">
      <alignment horizontal="center"/>
    </xf>
    <xf numFmtId="167" fontId="10" fillId="0" borderId="2" xfId="2" applyNumberFormat="1" applyFont="1" applyFill="1" applyBorder="1" applyAlignment="1" applyProtection="1">
      <alignment horizontal="right"/>
      <protection locked="0"/>
    </xf>
    <xf numFmtId="165" fontId="11" fillId="0" borderId="0" xfId="2" applyNumberFormat="1" applyFont="1" applyFill="1"/>
    <xf numFmtId="164" fontId="12" fillId="0" borderId="0" xfId="2" applyFont="1" applyFill="1"/>
    <xf numFmtId="164" fontId="13" fillId="0" borderId="0" xfId="2" applyFont="1" applyFill="1"/>
    <xf numFmtId="49" fontId="2" fillId="0" borderId="2" xfId="2" applyNumberFormat="1" applyFont="1" applyFill="1" applyBorder="1" applyAlignment="1">
      <alignment horizontal="center"/>
    </xf>
    <xf numFmtId="0" fontId="3" fillId="0" borderId="2" xfId="2" applyNumberFormat="1" applyFont="1" applyFill="1" applyBorder="1" applyAlignment="1">
      <alignment vertical="top" wrapText="1"/>
    </xf>
    <xf numFmtId="49" fontId="3" fillId="0" borderId="2" xfId="2" applyNumberFormat="1" applyFont="1" applyFill="1" applyBorder="1" applyAlignment="1">
      <alignment horizontal="center"/>
    </xf>
    <xf numFmtId="167" fontId="14" fillId="0" borderId="2" xfId="2" applyNumberFormat="1" applyFont="1" applyFill="1" applyBorder="1" applyAlignment="1" applyProtection="1">
      <alignment horizontal="right"/>
      <protection locked="0"/>
    </xf>
    <xf numFmtId="165" fontId="12" fillId="0" borderId="0" xfId="2" applyNumberFormat="1" applyFont="1" applyFill="1"/>
    <xf numFmtId="0" fontId="6" fillId="0" borderId="2" xfId="2" applyNumberFormat="1" applyFont="1" applyFill="1" applyBorder="1" applyAlignment="1">
      <alignment horizontal="center"/>
    </xf>
    <xf numFmtId="167" fontId="15" fillId="0" borderId="2" xfId="2" quotePrefix="1" applyNumberFormat="1" applyFont="1" applyFill="1" applyBorder="1" applyAlignment="1">
      <alignment horizontal="right" wrapText="1"/>
    </xf>
    <xf numFmtId="167" fontId="15" fillId="0" borderId="2" xfId="2" applyNumberFormat="1" applyFont="1" applyFill="1" applyBorder="1" applyAlignment="1" applyProtection="1">
      <alignment horizontal="right"/>
      <protection locked="0"/>
    </xf>
    <xf numFmtId="0" fontId="3" fillId="0" borderId="2" xfId="2" applyNumberFormat="1" applyFont="1" applyFill="1" applyBorder="1" applyAlignment="1">
      <alignment horizontal="center"/>
    </xf>
    <xf numFmtId="167" fontId="14" fillId="0" borderId="2" xfId="2" quotePrefix="1" applyNumberFormat="1" applyFont="1" applyFill="1" applyBorder="1" applyAlignment="1">
      <alignment horizontal="right" wrapText="1"/>
    </xf>
    <xf numFmtId="164" fontId="0" fillId="0" borderId="2" xfId="0" applyFill="1" applyBorder="1" applyAlignment="1">
      <alignment horizontal="left"/>
    </xf>
    <xf numFmtId="167" fontId="16" fillId="0" borderId="2" xfId="2" applyNumberFormat="1" applyFont="1" applyFill="1" applyBorder="1" applyAlignment="1" applyProtection="1">
      <alignment horizontal="right"/>
      <protection locked="0"/>
    </xf>
    <xf numFmtId="167" fontId="14" fillId="0" borderId="2" xfId="2" applyNumberFormat="1" applyFont="1" applyFill="1" applyBorder="1" applyAlignment="1">
      <alignment horizontal="right"/>
    </xf>
    <xf numFmtId="0" fontId="12" fillId="0" borderId="2" xfId="2" applyNumberFormat="1" applyFont="1" applyFill="1" applyBorder="1" applyAlignment="1">
      <alignment horizontal="center"/>
    </xf>
    <xf numFmtId="164" fontId="1" fillId="0" borderId="2" xfId="0" applyFont="1" applyFill="1" applyBorder="1" applyAlignment="1">
      <alignment horizontal="left" indent="2"/>
    </xf>
    <xf numFmtId="0" fontId="6" fillId="0" borderId="2" xfId="2" applyNumberFormat="1" applyFont="1" applyFill="1" applyBorder="1" applyAlignment="1">
      <alignment horizontal="left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167" fontId="15" fillId="0" borderId="2" xfId="2" applyNumberFormat="1" applyFont="1" applyFill="1" applyBorder="1" applyAlignment="1" applyProtection="1">
      <alignment horizontal="right" vertical="center" wrapText="1"/>
      <protection locked="0"/>
    </xf>
    <xf numFmtId="165" fontId="7" fillId="0" borderId="0" xfId="2" applyNumberFormat="1" applyFont="1" applyFill="1" applyAlignment="1">
      <alignment horizontal="center" vertical="center"/>
    </xf>
    <xf numFmtId="164" fontId="5" fillId="0" borderId="0" xfId="2" applyFont="1" applyFill="1" applyAlignment="1">
      <alignment horizontal="center" vertical="center"/>
    </xf>
    <xf numFmtId="0" fontId="0" fillId="0" borderId="2" xfId="0" applyNumberFormat="1" applyFill="1" applyBorder="1" applyAlignment="1" applyProtection="1">
      <alignment horizontal="left" indent="1"/>
      <protection hidden="1"/>
    </xf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67" fontId="15" fillId="0" borderId="2" xfId="2" applyNumberFormat="1" applyFont="1" applyFill="1" applyBorder="1" applyAlignment="1">
      <alignment horizontal="right"/>
    </xf>
    <xf numFmtId="0" fontId="2" fillId="0" borderId="0" xfId="2" applyNumberFormat="1" applyFont="1" applyFill="1" applyAlignment="1" applyProtection="1">
      <alignment vertical="top" wrapText="1"/>
      <protection locked="0"/>
    </xf>
    <xf numFmtId="0" fontId="2" fillId="0" borderId="0" xfId="2" applyNumberFormat="1" applyFont="1" applyFill="1" applyProtection="1">
      <protection locked="0"/>
    </xf>
    <xf numFmtId="167" fontId="4" fillId="0" borderId="0" xfId="2" applyNumberFormat="1" applyFont="1" applyFill="1"/>
    <xf numFmtId="164" fontId="3" fillId="0" borderId="0" xfId="2" applyFont="1" applyFill="1" applyProtection="1">
      <protection locked="0"/>
    </xf>
    <xf numFmtId="0" fontId="3" fillId="0" borderId="1" xfId="2" applyNumberFormat="1" applyFont="1" applyFill="1" applyBorder="1" applyProtection="1">
      <protection locked="0"/>
    </xf>
    <xf numFmtId="0" fontId="3" fillId="0" borderId="0" xfId="2" applyNumberFormat="1" applyFont="1" applyFill="1" applyProtection="1">
      <protection locked="0"/>
    </xf>
    <xf numFmtId="0" fontId="2" fillId="0" borderId="0" xfId="0" applyNumberFormat="1" applyFont="1" applyFill="1" applyAlignment="1" applyProtection="1">
      <alignment horizontal="center" vertical="top" wrapText="1"/>
      <protection locked="0"/>
    </xf>
    <xf numFmtId="164" fontId="0" fillId="0" borderId="0" xfId="0" applyFill="1" applyProtection="1">
      <protection locked="0"/>
    </xf>
    <xf numFmtId="0" fontId="2" fillId="0" borderId="0" xfId="2" applyNumberFormat="1" applyFont="1" applyFill="1" applyAlignment="1" applyProtection="1">
      <alignment horizontal="center" vertical="top" wrapText="1"/>
      <protection locked="0"/>
    </xf>
    <xf numFmtId="164" fontId="3" fillId="0" borderId="0" xfId="2" applyFont="1" applyFill="1" applyAlignment="1" applyProtection="1">
      <alignment vertical="top" wrapText="1"/>
      <protection locked="0"/>
    </xf>
    <xf numFmtId="164" fontId="3" fillId="0" borderId="0" xfId="2" applyFont="1" applyAlignment="1">
      <alignment vertical="top" wrapText="1"/>
    </xf>
    <xf numFmtId="164" fontId="3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4" fontId="3" fillId="0" borderId="0" xfId="2" applyNumberFormat="1" applyFont="1"/>
    <xf numFmtId="166" fontId="3" fillId="0" borderId="0" xfId="2" applyNumberFormat="1" applyFont="1" applyAlignment="1" applyProtection="1">
      <alignment horizontal="right"/>
      <protection locked="0"/>
    </xf>
    <xf numFmtId="0" fontId="3" fillId="0" borderId="0" xfId="2" applyNumberFormat="1" applyFont="1"/>
    <xf numFmtId="0" fontId="3" fillId="0" borderId="0" xfId="2" applyNumberFormat="1" applyFont="1" applyAlignment="1">
      <alignment horizontal="right"/>
    </xf>
    <xf numFmtId="0" fontId="12" fillId="0" borderId="0" xfId="2" applyNumberFormat="1" applyFont="1"/>
    <xf numFmtId="0" fontId="5" fillId="0" borderId="0" xfId="2" applyNumberFormat="1" applyFont="1" applyAlignment="1" applyProtection="1">
      <alignment horizontal="right"/>
      <protection locked="0"/>
    </xf>
    <xf numFmtId="0" fontId="3" fillId="0" borderId="0" xfId="2" applyNumberFormat="1" applyFont="1" applyProtection="1">
      <protection locked="0"/>
    </xf>
    <xf numFmtId="14" fontId="5" fillId="0" borderId="0" xfId="2" applyNumberFormat="1" applyFont="1" applyProtection="1">
      <protection locked="0"/>
    </xf>
    <xf numFmtId="0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NumberFormat="1" applyFont="1" applyBorder="1" applyAlignment="1">
      <alignment horizontal="right"/>
    </xf>
    <xf numFmtId="4" fontId="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4" fontId="3" fillId="0" borderId="0" xfId="0" applyNumberFormat="1" applyFont="1" applyAlignment="1">
      <alignment horizontal="center" textRotation="90" wrapText="1"/>
    </xf>
    <xf numFmtId="164" fontId="12" fillId="0" borderId="0" xfId="0" applyFont="1" applyAlignment="1">
      <alignment horizontal="center" textRotation="90" wrapText="1"/>
    </xf>
    <xf numFmtId="0" fontId="3" fillId="0" borderId="2" xfId="2" applyNumberFormat="1" applyFont="1" applyBorder="1" applyAlignment="1">
      <alignment wrapText="1"/>
    </xf>
    <xf numFmtId="49" fontId="3" fillId="0" borderId="2" xfId="2" applyNumberFormat="1" applyFont="1" applyBorder="1" applyAlignment="1">
      <alignment horizontal="center"/>
    </xf>
    <xf numFmtId="167" fontId="17" fillId="0" borderId="2" xfId="0" applyNumberFormat="1" applyFont="1" applyBorder="1" applyAlignment="1" applyProtection="1">
      <alignment horizontal="left" wrapText="1"/>
      <protection locked="0"/>
    </xf>
    <xf numFmtId="167" fontId="17" fillId="0" borderId="2" xfId="0" applyNumberFormat="1" applyFont="1" applyBorder="1" applyAlignment="1" applyProtection="1">
      <alignment horizontal="left" vertical="top" wrapText="1"/>
      <protection locked="0"/>
    </xf>
    <xf numFmtId="4" fontId="3" fillId="0" borderId="0" xfId="0" applyNumberFormat="1" applyFont="1"/>
    <xf numFmtId="167" fontId="3" fillId="0" borderId="2" xfId="2" applyNumberFormat="1" applyFont="1" applyBorder="1" applyProtection="1">
      <protection locked="0"/>
    </xf>
    <xf numFmtId="0" fontId="5" fillId="0" borderId="2" xfId="2" applyNumberFormat="1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167" fontId="5" fillId="0" borderId="2" xfId="2" quotePrefix="1" applyNumberFormat="1" applyFont="1" applyBorder="1" applyAlignment="1">
      <alignment horizontal="center"/>
    </xf>
    <xf numFmtId="4" fontId="5" fillId="0" borderId="0" xfId="2" applyNumberFormat="1" applyFont="1"/>
    <xf numFmtId="0" fontId="18" fillId="0" borderId="0" xfId="2" applyNumberFormat="1" applyFont="1"/>
    <xf numFmtId="0" fontId="5" fillId="0" borderId="0" xfId="2" applyNumberFormat="1" applyFont="1"/>
    <xf numFmtId="167" fontId="3" fillId="0" borderId="2" xfId="2" applyNumberFormat="1" applyFont="1" applyFill="1" applyBorder="1" applyProtection="1">
      <protection locked="0"/>
    </xf>
    <xf numFmtId="167" fontId="12" fillId="0" borderId="0" xfId="2" applyNumberFormat="1" applyFont="1"/>
    <xf numFmtId="0" fontId="19" fillId="0" borderId="0" xfId="2" applyNumberFormat="1" applyFont="1"/>
    <xf numFmtId="167" fontId="3" fillId="0" borderId="5" xfId="2" applyNumberFormat="1" applyFont="1" applyBorder="1" applyProtection="1">
      <protection locked="0"/>
    </xf>
    <xf numFmtId="167" fontId="5" fillId="0" borderId="2" xfId="2" applyNumberFormat="1" applyFont="1" applyBorder="1" applyProtection="1">
      <protection locked="0"/>
    </xf>
    <xf numFmtId="167" fontId="5" fillId="0" borderId="5" xfId="2" applyNumberFormat="1" applyFont="1" applyBorder="1" applyProtection="1">
      <protection locked="0"/>
    </xf>
    <xf numFmtId="0" fontId="3" fillId="0" borderId="2" xfId="2" applyNumberFormat="1" applyFont="1" applyBorder="1"/>
    <xf numFmtId="4" fontId="3" fillId="0" borderId="2" xfId="2" applyNumberFormat="1" applyFont="1" applyBorder="1" applyProtection="1">
      <protection locked="0"/>
    </xf>
    <xf numFmtId="0" fontId="5" fillId="0" borderId="0" xfId="2" applyNumberFormat="1" applyFont="1" applyAlignment="1" applyProtection="1">
      <alignment wrapText="1"/>
      <protection locked="0"/>
    </xf>
    <xf numFmtId="4" fontId="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alignment horizontal="left" wrapText="1"/>
      <protection locked="0"/>
    </xf>
    <xf numFmtId="0" fontId="3" fillId="0" borderId="0" xfId="2" applyNumberFormat="1" applyFont="1" applyAlignment="1" applyProtection="1">
      <alignment horizontal="center" wrapText="1"/>
      <protection locked="0"/>
    </xf>
    <xf numFmtId="164" fontId="1" fillId="0" borderId="0" xfId="0" applyFont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166" fontId="22" fillId="0" borderId="0" xfId="1" applyNumberFormat="1" applyFont="1" applyFill="1" applyProtection="1"/>
    <xf numFmtId="164" fontId="2" fillId="0" borderId="0" xfId="2" applyFont="1" applyAlignment="1">
      <alignment vertical="top" wrapText="1"/>
    </xf>
    <xf numFmtId="164" fontId="2" fillId="0" borderId="0" xfId="2" applyFont="1"/>
    <xf numFmtId="166" fontId="3" fillId="0" borderId="0" xfId="2" applyNumberFormat="1" applyFont="1"/>
    <xf numFmtId="164" fontId="17" fillId="0" borderId="0" xfId="0" applyFont="1"/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7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center" vertical="top"/>
    </xf>
    <xf numFmtId="164" fontId="23" fillId="0" borderId="0" xfId="0" applyFont="1" applyAlignment="1">
      <alignment horizontal="right"/>
    </xf>
    <xf numFmtId="164" fontId="5" fillId="0" borderId="0" xfId="0" applyFont="1" applyAlignment="1" applyProtection="1">
      <alignment horizontal="center" vertical="top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 applyProtection="1">
      <alignment horizontal="center" vertical="top"/>
      <protection locked="0"/>
    </xf>
    <xf numFmtId="0" fontId="5" fillId="0" borderId="2" xfId="0" applyNumberFormat="1" applyFont="1" applyBorder="1" applyProtection="1">
      <protection locked="0"/>
    </xf>
    <xf numFmtId="0" fontId="5" fillId="0" borderId="2" xfId="0" applyNumberFormat="1" applyFont="1" applyBorder="1"/>
    <xf numFmtId="169" fontId="5" fillId="0" borderId="2" xfId="0" applyNumberFormat="1" applyFont="1" applyBorder="1" applyAlignment="1" applyProtection="1">
      <alignment horizontal="center" vertical="top"/>
      <protection locked="0"/>
    </xf>
    <xf numFmtId="3" fontId="5" fillId="0" borderId="2" xfId="0" applyNumberFormat="1" applyFont="1" applyBorder="1" applyAlignment="1">
      <alignment horizontal="right" wrapText="1"/>
    </xf>
    <xf numFmtId="0" fontId="3" fillId="0" borderId="2" xfId="0" applyNumberFormat="1" applyFont="1" applyBorder="1"/>
    <xf numFmtId="0" fontId="3" fillId="0" borderId="2" xfId="0" applyNumberFormat="1" applyFont="1" applyBorder="1" applyAlignment="1" applyProtection="1">
      <alignment horizontal="center" vertical="top"/>
      <protection locked="0"/>
    </xf>
    <xf numFmtId="3" fontId="3" fillId="0" borderId="2" xfId="0" applyNumberFormat="1" applyFont="1" applyBorder="1" applyAlignment="1" applyProtection="1">
      <alignment horizontal="right"/>
      <protection locked="0"/>
    </xf>
    <xf numFmtId="169" fontId="3" fillId="0" borderId="2" xfId="0" applyNumberFormat="1" applyFont="1" applyBorder="1" applyAlignment="1" applyProtection="1">
      <alignment horizontal="center" vertical="top"/>
      <protection locked="0"/>
    </xf>
    <xf numFmtId="3" fontId="3" fillId="0" borderId="2" xfId="0" applyNumberFormat="1" applyFont="1" applyBorder="1" applyAlignment="1" applyProtection="1">
      <alignment horizontal="right" wrapText="1"/>
      <protection locked="0"/>
    </xf>
    <xf numFmtId="0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 applyProtection="1">
      <alignment horizontal="right" vertical="top" wrapText="1"/>
      <protection locked="0"/>
    </xf>
    <xf numFmtId="3" fontId="3" fillId="0" borderId="2" xfId="4" applyNumberFormat="1" applyFont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top"/>
    </xf>
    <xf numFmtId="3" fontId="3" fillId="0" borderId="2" xfId="0" applyNumberFormat="1" applyFont="1" applyBorder="1" applyProtection="1">
      <protection locked="0"/>
    </xf>
    <xf numFmtId="3" fontId="3" fillId="0" borderId="2" xfId="0" applyNumberFormat="1" applyFont="1" applyBorder="1" applyAlignment="1" applyProtection="1">
      <alignment horizontal="left" wrapText="1"/>
      <protection locked="0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3" fillId="0" borderId="2" xfId="4" applyNumberFormat="1" applyFont="1" applyBorder="1" applyAlignment="1" applyProtection="1">
      <alignment horizontal="left" wrapText="1"/>
      <protection locked="0"/>
    </xf>
    <xf numFmtId="0" fontId="5" fillId="0" borderId="2" xfId="0" applyNumberFormat="1" applyFont="1" applyBorder="1" applyAlignment="1">
      <alignment wrapText="1"/>
    </xf>
    <xf numFmtId="3" fontId="5" fillId="0" borderId="2" xfId="0" applyNumberFormat="1" applyFont="1" applyBorder="1"/>
    <xf numFmtId="3" fontId="5" fillId="0" borderId="2" xfId="0" applyNumberFormat="1" applyFont="1" applyBorder="1" applyAlignment="1" applyProtection="1">
      <alignment horizontal="left" vertical="top" wrapText="1"/>
      <protection locked="0"/>
    </xf>
    <xf numFmtId="3" fontId="5" fillId="0" borderId="2" xfId="0" applyNumberFormat="1" applyFont="1" applyBorder="1" applyProtection="1">
      <protection locked="0"/>
    </xf>
    <xf numFmtId="0" fontId="3" fillId="0" borderId="2" xfId="0" applyNumberFormat="1" applyFont="1" applyBorder="1" applyAlignment="1">
      <alignment vertical="top" wrapText="1"/>
    </xf>
    <xf numFmtId="3" fontId="5" fillId="0" borderId="2" xfId="0" applyNumberFormat="1" applyFont="1" applyFill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 applyProtection="1">
      <alignment horizontal="right" wrapText="1"/>
      <protection locked="0"/>
    </xf>
    <xf numFmtId="3" fontId="3" fillId="0" borderId="2" xfId="0" applyNumberFormat="1" applyFont="1" applyBorder="1" applyAlignment="1">
      <alignment horizontal="right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6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17" fillId="0" borderId="0" xfId="2" applyNumberFormat="1" applyFont="1" applyAlignment="1" applyProtection="1">
      <alignment wrapText="1"/>
      <protection locked="0"/>
    </xf>
    <xf numFmtId="0" fontId="17" fillId="0" borderId="0" xfId="2" applyNumberFormat="1" applyFont="1" applyProtection="1">
      <protection locked="0"/>
    </xf>
    <xf numFmtId="168" fontId="17" fillId="0" borderId="0" xfId="1" applyFont="1" applyFill="1" applyProtection="1"/>
    <xf numFmtId="0" fontId="17" fillId="0" borderId="0" xfId="2" applyNumberFormat="1" applyFont="1"/>
    <xf numFmtId="0" fontId="17" fillId="0" borderId="0" xfId="2" applyNumberFormat="1" applyFont="1" applyAlignment="1" applyProtection="1">
      <alignment horizontal="right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0" fontId="26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6" fillId="0" borderId="0" xfId="2" applyNumberFormat="1" applyFont="1" applyAlignment="1" applyProtection="1">
      <alignment wrapText="1"/>
      <protection locked="0"/>
    </xf>
    <xf numFmtId="168" fontId="27" fillId="0" borderId="0" xfId="1" applyFont="1" applyFill="1" applyProtection="1"/>
    <xf numFmtId="0" fontId="25" fillId="0" borderId="0" xfId="2" applyNumberFormat="1" applyFont="1" applyAlignment="1" applyProtection="1">
      <alignment wrapText="1"/>
      <protection locked="0"/>
    </xf>
    <xf numFmtId="14" fontId="25" fillId="0" borderId="0" xfId="2" applyNumberFormat="1" applyFont="1" applyAlignment="1" applyProtection="1">
      <alignment horizontal="left" wrapText="1"/>
      <protection locked="0"/>
    </xf>
    <xf numFmtId="0" fontId="26" fillId="0" borderId="1" xfId="2" applyNumberFormat="1" applyFont="1" applyBorder="1" applyProtection="1">
      <protection locked="0"/>
    </xf>
    <xf numFmtId="0" fontId="26" fillId="0" borderId="1" xfId="2" applyNumberFormat="1" applyFont="1" applyBorder="1" applyAlignment="1" applyProtection="1">
      <alignment wrapText="1"/>
      <protection locked="0"/>
    </xf>
    <xf numFmtId="0" fontId="26" fillId="0" borderId="1" xfId="2" applyNumberFormat="1" applyFont="1" applyBorder="1" applyAlignment="1" applyProtection="1">
      <alignment horizontal="right"/>
      <protection locked="0"/>
    </xf>
    <xf numFmtId="0" fontId="17" fillId="0" borderId="0" xfId="2" applyNumberFormat="1" applyFont="1" applyAlignment="1">
      <alignment horizontal="center" vertical="center"/>
    </xf>
    <xf numFmtId="0" fontId="26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2" xfId="2" applyNumberFormat="1" applyFont="1" applyBorder="1" applyAlignment="1">
      <alignment wrapText="1"/>
    </xf>
    <xf numFmtId="49" fontId="25" fillId="0" borderId="2" xfId="2" applyNumberFormat="1" applyFont="1" applyBorder="1" applyAlignment="1" applyProtection="1">
      <alignment horizontal="center" wrapText="1"/>
      <protection locked="0"/>
    </xf>
    <xf numFmtId="167" fontId="28" fillId="0" borderId="2" xfId="2" applyNumberFormat="1" applyFont="1" applyBorder="1" applyAlignment="1" applyProtection="1">
      <alignment wrapText="1"/>
      <protection locked="0"/>
    </xf>
    <xf numFmtId="167" fontId="28" fillId="0" borderId="2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6" fillId="0" borderId="2" xfId="2" applyNumberFormat="1" applyFont="1" applyBorder="1" applyAlignment="1">
      <alignment wrapText="1"/>
    </xf>
    <xf numFmtId="49" fontId="26" fillId="0" borderId="2" xfId="2" applyNumberFormat="1" applyFont="1" applyBorder="1" applyAlignment="1" applyProtection="1">
      <alignment horizontal="center" wrapText="1"/>
      <protection locked="0"/>
    </xf>
    <xf numFmtId="167" fontId="26" fillId="0" borderId="2" xfId="2" applyNumberFormat="1" applyFont="1" applyBorder="1" applyAlignment="1" applyProtection="1">
      <alignment wrapText="1"/>
      <protection locked="0"/>
    </xf>
    <xf numFmtId="167" fontId="26" fillId="0" borderId="2" xfId="2" quotePrefix="1" applyNumberFormat="1" applyFont="1" applyBorder="1" applyAlignment="1" applyProtection="1">
      <alignment wrapText="1"/>
      <protection locked="0"/>
    </xf>
    <xf numFmtId="167" fontId="17" fillId="0" borderId="2" xfId="0" applyNumberFormat="1" applyFont="1" applyBorder="1" applyAlignment="1" applyProtection="1">
      <alignment wrapText="1"/>
      <protection locked="0"/>
    </xf>
    <xf numFmtId="167" fontId="28" fillId="0" borderId="2" xfId="2" quotePrefix="1" applyNumberFormat="1" applyFont="1" applyBorder="1" applyProtection="1">
      <protection locked="0"/>
    </xf>
    <xf numFmtId="167" fontId="28" fillId="0" borderId="2" xfId="2" applyNumberFormat="1" applyFont="1" applyBorder="1" applyProtection="1">
      <protection locked="0"/>
    </xf>
    <xf numFmtId="167" fontId="17" fillId="0" borderId="2" xfId="0" applyNumberFormat="1" applyFont="1" applyBorder="1" applyProtection="1">
      <protection locked="0"/>
    </xf>
    <xf numFmtId="167" fontId="17" fillId="0" borderId="2" xfId="0" quotePrefix="1" applyNumberFormat="1" applyFont="1" applyBorder="1" applyProtection="1">
      <protection locked="0"/>
    </xf>
    <xf numFmtId="0" fontId="26" fillId="0" borderId="2" xfId="2" applyNumberFormat="1" applyFont="1" applyBorder="1" applyAlignment="1">
      <alignment vertical="top" wrapText="1"/>
    </xf>
    <xf numFmtId="49" fontId="26" fillId="0" borderId="2" xfId="2" applyNumberFormat="1" applyFont="1" applyBorder="1" applyAlignment="1" applyProtection="1">
      <alignment horizontal="center" vertical="top" wrapText="1"/>
      <protection locked="0"/>
    </xf>
    <xf numFmtId="167" fontId="17" fillId="0" borderId="2" xfId="0" applyNumberFormat="1" applyFont="1" applyBorder="1" applyAlignment="1" applyProtection="1">
      <alignment vertical="top" wrapText="1"/>
      <protection locked="0"/>
    </xf>
    <xf numFmtId="167" fontId="26" fillId="0" borderId="2" xfId="2" applyNumberFormat="1" applyFont="1" applyBorder="1" applyAlignment="1" applyProtection="1">
      <alignment vertical="top" wrapText="1"/>
      <protection locked="0"/>
    </xf>
    <xf numFmtId="167" fontId="26" fillId="0" borderId="2" xfId="2" quotePrefix="1" applyNumberFormat="1" applyFont="1" applyBorder="1" applyAlignment="1" applyProtection="1">
      <alignment vertical="top" wrapText="1"/>
      <protection locked="0"/>
    </xf>
    <xf numFmtId="167" fontId="28" fillId="0" borderId="2" xfId="2" quotePrefix="1" applyNumberFormat="1" applyFont="1" applyBorder="1" applyAlignment="1" applyProtection="1">
      <alignment vertical="top" wrapText="1"/>
      <protection locked="0"/>
    </xf>
    <xf numFmtId="168" fontId="27" fillId="0" borderId="0" xfId="1" applyFont="1" applyFill="1" applyAlignment="1" applyProtection="1">
      <alignment vertical="top"/>
    </xf>
    <xf numFmtId="0" fontId="17" fillId="0" borderId="0" xfId="2" applyNumberFormat="1" applyFont="1" applyAlignment="1">
      <alignment vertical="top"/>
    </xf>
    <xf numFmtId="167" fontId="26" fillId="0" borderId="2" xfId="2" quotePrefix="1" applyNumberFormat="1" applyFont="1" applyBorder="1" applyAlignment="1" applyProtection="1">
      <alignment horizontal="left" wrapText="1"/>
      <protection locked="0"/>
    </xf>
    <xf numFmtId="167" fontId="26" fillId="0" borderId="2" xfId="2" applyNumberFormat="1" applyFont="1" applyBorder="1" applyAlignment="1" applyProtection="1">
      <alignment horizontal="left" wrapText="1"/>
      <protection locked="0"/>
    </xf>
    <xf numFmtId="167" fontId="28" fillId="0" borderId="2" xfId="2" quotePrefix="1" applyNumberFormat="1" applyFont="1" applyBorder="1" applyAlignment="1" applyProtection="1">
      <alignment horizontal="left" wrapText="1"/>
      <protection locked="0"/>
    </xf>
    <xf numFmtId="0" fontId="0" fillId="0" borderId="2" xfId="0" applyNumberFormat="1" applyBorder="1" applyAlignment="1" applyProtection="1">
      <alignment horizontal="left" wrapText="1" indent="1"/>
      <protection hidden="1"/>
    </xf>
    <xf numFmtId="170" fontId="26" fillId="0" borderId="2" xfId="2" applyNumberFormat="1" applyFont="1" applyBorder="1" applyAlignment="1" applyProtection="1">
      <alignment wrapText="1"/>
      <protection locked="0"/>
    </xf>
    <xf numFmtId="170" fontId="28" fillId="0" borderId="2" xfId="2" quotePrefix="1" applyNumberFormat="1" applyFont="1" applyBorder="1" applyAlignment="1" applyProtection="1">
      <alignment wrapText="1"/>
      <protection locked="0"/>
    </xf>
    <xf numFmtId="170" fontId="17" fillId="0" borderId="2" xfId="0" quotePrefix="1" applyNumberFormat="1" applyFont="1" applyBorder="1" applyProtection="1">
      <protection locked="0"/>
    </xf>
    <xf numFmtId="170" fontId="26" fillId="0" borderId="2" xfId="2" quotePrefix="1" applyNumberFormat="1" applyFont="1" applyBorder="1" applyAlignment="1" applyProtection="1">
      <alignment horizontal="left" wrapText="1"/>
      <protection locked="0"/>
    </xf>
    <xf numFmtId="170" fontId="26" fillId="0" borderId="2" xfId="2" quotePrefix="1" applyNumberFormat="1" applyFont="1" applyBorder="1" applyAlignment="1" applyProtection="1">
      <alignment wrapText="1"/>
      <protection locked="0"/>
    </xf>
    <xf numFmtId="170" fontId="28" fillId="0" borderId="2" xfId="2" quotePrefix="1" applyNumberFormat="1" applyFont="1" applyBorder="1" applyProtection="1">
      <protection locked="0"/>
    </xf>
    <xf numFmtId="170" fontId="17" fillId="0" borderId="2" xfId="0" applyNumberFormat="1" applyFont="1" applyBorder="1" applyAlignment="1" applyProtection="1">
      <alignment wrapText="1"/>
      <protection locked="0"/>
    </xf>
    <xf numFmtId="170" fontId="28" fillId="0" borderId="2" xfId="2" applyNumberFormat="1" applyFont="1" applyBorder="1" applyAlignment="1" applyProtection="1">
      <alignment wrapText="1"/>
      <protection locked="0"/>
    </xf>
    <xf numFmtId="168" fontId="27" fillId="0" borderId="0" xfId="2" applyNumberFormat="1" applyFont="1"/>
    <xf numFmtId="170" fontId="28" fillId="0" borderId="2" xfId="2" applyNumberFormat="1" applyFont="1" applyBorder="1" applyProtection="1">
      <protection locked="0"/>
    </xf>
    <xf numFmtId="170" fontId="26" fillId="0" borderId="2" xfId="2" applyNumberFormat="1" applyFont="1" applyBorder="1" applyAlignment="1" applyProtection="1">
      <alignment horizontal="left" wrapText="1"/>
      <protection locked="0"/>
    </xf>
    <xf numFmtId="0" fontId="23" fillId="0" borderId="2" xfId="2" applyNumberFormat="1" applyFont="1" applyBorder="1" applyAlignment="1">
      <alignment wrapText="1"/>
    </xf>
    <xf numFmtId="168" fontId="27" fillId="0" borderId="0" xfId="1" applyFont="1" applyFill="1" applyAlignment="1" applyProtection="1">
      <alignment wrapText="1"/>
    </xf>
    <xf numFmtId="168" fontId="27" fillId="0" borderId="0" xfId="1" applyFont="1" applyFill="1"/>
    <xf numFmtId="168" fontId="27" fillId="0" borderId="0" xfId="0" applyNumberFormat="1" applyFont="1"/>
    <xf numFmtId="0" fontId="17" fillId="0" borderId="0" xfId="0" applyNumberFormat="1" applyFont="1" applyProtection="1">
      <protection locked="0"/>
    </xf>
    <xf numFmtId="0" fontId="17" fillId="0" borderId="0" xfId="0" applyNumberFormat="1" applyFont="1" applyAlignment="1" applyProtection="1">
      <alignment wrapText="1"/>
      <protection locked="0"/>
    </xf>
    <xf numFmtId="0" fontId="17" fillId="0" borderId="0" xfId="0" applyNumberFormat="1" applyFont="1"/>
    <xf numFmtId="0" fontId="25" fillId="0" borderId="0" xfId="2" applyNumberFormat="1" applyFont="1" applyAlignment="1" applyProtection="1">
      <alignment horizontal="left" wrapText="1"/>
      <protection locked="0"/>
    </xf>
    <xf numFmtId="0" fontId="26" fillId="0" borderId="0" xfId="2" applyNumberFormat="1" applyFont="1" applyAlignment="1" applyProtection="1">
      <alignment horizontal="center" wrapText="1"/>
      <protection locked="0"/>
    </xf>
    <xf numFmtId="0" fontId="25" fillId="0" borderId="0" xfId="2" applyNumberFormat="1" applyFont="1" applyAlignment="1" applyProtection="1">
      <alignment horizontal="center" wrapText="1"/>
      <protection locked="0"/>
    </xf>
    <xf numFmtId="0" fontId="2" fillId="0" borderId="0" xfId="2" applyNumberFormat="1" applyFont="1" applyFill="1" applyAlignment="1" applyProtection="1">
      <alignment horizontal="left" vertical="top" wrapText="1"/>
      <protection locked="0"/>
    </xf>
    <xf numFmtId="0" fontId="2" fillId="0" borderId="2" xfId="2" applyNumberFormat="1" applyFont="1" applyFill="1" applyBorder="1" applyAlignment="1">
      <alignment horizontal="center" vertical="center" wrapText="1"/>
    </xf>
    <xf numFmtId="164" fontId="0" fillId="0" borderId="0" xfId="0" applyFill="1" applyProtection="1">
      <protection locked="0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164" fontId="1" fillId="0" borderId="0" xfId="0" applyFont="1" applyProtection="1">
      <protection locked="0"/>
    </xf>
    <xf numFmtId="0" fontId="26" fillId="0" borderId="3" xfId="2" applyNumberFormat="1" applyFont="1" applyBorder="1" applyAlignment="1" applyProtection="1">
      <alignment horizontal="center" vertical="center" wrapText="1"/>
      <protection locked="0"/>
    </xf>
    <xf numFmtId="0" fontId="26" fillId="0" borderId="4" xfId="2" applyNumberFormat="1" applyFont="1" applyBorder="1" applyAlignment="1" applyProtection="1">
      <alignment horizontal="center" vertical="center" wrapText="1"/>
      <protection locked="0"/>
    </xf>
    <xf numFmtId="0" fontId="26" fillId="0" borderId="6" xfId="2" applyNumberFormat="1" applyFont="1" applyBorder="1" applyAlignment="1" applyProtection="1">
      <alignment horizontal="center" vertical="center" wrapText="1"/>
      <protection locked="0"/>
    </xf>
    <xf numFmtId="0" fontId="26" fillId="0" borderId="7" xfId="2" applyNumberFormat="1" applyFont="1" applyBorder="1" applyAlignment="1" applyProtection="1">
      <alignment horizontal="center" vertical="center" wrapText="1"/>
      <protection locked="0"/>
    </xf>
    <xf numFmtId="0" fontId="26" fillId="0" borderId="5" xfId="2" applyNumberFormat="1" applyFont="1" applyBorder="1" applyAlignment="1" applyProtection="1">
      <alignment horizontal="center" vertical="center" wrapText="1"/>
      <protection locked="0"/>
    </xf>
    <xf numFmtId="167" fontId="26" fillId="0" borderId="2" xfId="2" applyNumberFormat="1" applyFont="1" applyFill="1" applyBorder="1" applyAlignment="1" applyProtection="1">
      <alignment wrapText="1"/>
      <protection locked="0"/>
    </xf>
    <xf numFmtId="167" fontId="17" fillId="0" borderId="2" xfId="0" applyNumberFormat="1" applyFont="1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 2 2" xfId="2" xr:uid="{A29AF470-98B1-44CA-B950-05A2FD61C791}"/>
    <cellStyle name="Обычный 2 2 2 3" xfId="3" xr:uid="{10244B22-3098-44D0-8A56-F1216932671D}"/>
    <cellStyle name="Обычный_Формы ФО_Мэппинг_финальный - Алтынкуль" xfId="4" xr:uid="{D1479786-E061-4969-B162-811746D2A433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6B2E-FF16-40C9-81C6-54AFE592180F}">
  <sheetPr>
    <pageSetUpPr autoPageBreaks="0" fitToPage="1"/>
  </sheetPr>
  <dimension ref="A1:H153"/>
  <sheetViews>
    <sheetView zoomScale="80" zoomScaleNormal="80" zoomScaleSheetLayoutView="80" workbookViewId="0">
      <selection activeCell="A153" sqref="A153"/>
    </sheetView>
  </sheetViews>
  <sheetFormatPr defaultColWidth="9.28515625" defaultRowHeight="12.75" outlineLevelRow="2" x14ac:dyDescent="0.2"/>
  <cols>
    <col min="1" max="1" width="84.42578125" style="7" customWidth="1"/>
    <col min="2" max="2" width="9.85546875" style="6" customWidth="1"/>
    <col min="3" max="3" width="21.28515625" style="3" customWidth="1"/>
    <col min="4" max="4" width="24" style="11" customWidth="1"/>
    <col min="5" max="5" width="16.140625" style="12" customWidth="1"/>
    <col min="6" max="6" width="17.7109375" style="12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6" x14ac:dyDescent="0.2">
      <c r="A1" s="1"/>
      <c r="B1" s="2"/>
      <c r="D1" s="4" t="s">
        <v>0</v>
      </c>
      <c r="E1" s="5"/>
      <c r="F1" s="5"/>
    </row>
    <row r="2" spans="1:6" x14ac:dyDescent="0.2">
      <c r="A2" s="1"/>
      <c r="B2" s="2"/>
      <c r="D2" s="4" t="s">
        <v>1</v>
      </c>
      <c r="E2" s="5"/>
      <c r="F2" s="5"/>
    </row>
    <row r="3" spans="1:6" x14ac:dyDescent="0.2">
      <c r="A3" s="1"/>
      <c r="B3" s="2"/>
      <c r="D3" s="4" t="s">
        <v>2</v>
      </c>
      <c r="E3" s="5"/>
      <c r="F3" s="5"/>
    </row>
    <row r="4" spans="1:6" x14ac:dyDescent="0.2">
      <c r="C4" s="8"/>
      <c r="D4" s="9"/>
      <c r="E4" s="5"/>
      <c r="F4" s="5"/>
    </row>
    <row r="5" spans="1:6" x14ac:dyDescent="0.2">
      <c r="C5" s="8"/>
      <c r="D5" s="9" t="s">
        <v>3</v>
      </c>
      <c r="E5" s="5"/>
      <c r="F5" s="5"/>
    </row>
    <row r="6" spans="1:6" x14ac:dyDescent="0.2">
      <c r="C6" s="8"/>
      <c r="D6" s="9" t="s">
        <v>4</v>
      </c>
      <c r="E6" s="5"/>
      <c r="F6" s="5"/>
    </row>
    <row r="7" spans="1:6" x14ac:dyDescent="0.2">
      <c r="C7" s="8"/>
      <c r="D7" s="9" t="s">
        <v>5</v>
      </c>
      <c r="E7" s="5"/>
      <c r="F7" s="5"/>
    </row>
    <row r="8" spans="1:6" x14ac:dyDescent="0.2">
      <c r="C8" s="8"/>
      <c r="D8" s="9"/>
      <c r="E8" s="5"/>
      <c r="F8" s="5"/>
    </row>
    <row r="9" spans="1:6" x14ac:dyDescent="0.2">
      <c r="C9" s="8"/>
      <c r="D9" s="9" t="s">
        <v>6</v>
      </c>
      <c r="E9" s="5"/>
      <c r="F9" s="5"/>
    </row>
    <row r="10" spans="1:6" x14ac:dyDescent="0.2">
      <c r="A10" s="1" t="s">
        <v>7</v>
      </c>
      <c r="B10" s="2"/>
      <c r="C10" s="10" t="s">
        <v>8</v>
      </c>
    </row>
    <row r="11" spans="1:6" ht="63.75" x14ac:dyDescent="0.2">
      <c r="A11" s="1" t="s">
        <v>9</v>
      </c>
      <c r="B11" s="2"/>
      <c r="C11" s="13" t="s">
        <v>10</v>
      </c>
    </row>
    <row r="12" spans="1:6" x14ac:dyDescent="0.2">
      <c r="A12" s="1" t="s">
        <v>11</v>
      </c>
      <c r="B12" s="2"/>
      <c r="C12" s="10" t="s">
        <v>12</v>
      </c>
    </row>
    <row r="13" spans="1:6" x14ac:dyDescent="0.2">
      <c r="A13" s="1" t="s">
        <v>13</v>
      </c>
      <c r="B13" s="2"/>
      <c r="C13" s="10" t="s">
        <v>14</v>
      </c>
      <c r="D13" s="14"/>
    </row>
    <row r="14" spans="1:6" x14ac:dyDescent="0.2">
      <c r="A14" s="1" t="s">
        <v>15</v>
      </c>
      <c r="B14" s="2"/>
      <c r="C14" s="10" t="s">
        <v>16</v>
      </c>
      <c r="D14" s="14"/>
    </row>
    <row r="15" spans="1:6" x14ac:dyDescent="0.2">
      <c r="A15" s="1" t="s">
        <v>17</v>
      </c>
      <c r="B15" s="2"/>
      <c r="C15" s="15">
        <v>3913</v>
      </c>
      <c r="D15" s="14"/>
    </row>
    <row r="16" spans="1:6" x14ac:dyDescent="0.2">
      <c r="A16" s="1" t="s">
        <v>18</v>
      </c>
      <c r="B16" s="2"/>
      <c r="C16" s="10" t="s">
        <v>19</v>
      </c>
      <c r="D16" s="14"/>
    </row>
    <row r="17" spans="1:6" ht="40.9" customHeight="1" x14ac:dyDescent="0.2">
      <c r="A17" s="1" t="s">
        <v>20</v>
      </c>
      <c r="B17" s="2"/>
      <c r="C17" s="13" t="s">
        <v>21</v>
      </c>
      <c r="D17" s="14"/>
    </row>
    <row r="18" spans="1:6" x14ac:dyDescent="0.2">
      <c r="A18" s="1"/>
      <c r="B18" s="2"/>
      <c r="C18" s="10"/>
      <c r="D18" s="14"/>
    </row>
    <row r="19" spans="1:6" x14ac:dyDescent="0.2">
      <c r="A19" s="16" t="s">
        <v>22</v>
      </c>
      <c r="B19" s="17"/>
      <c r="C19" s="17"/>
      <c r="D19" s="17"/>
    </row>
    <row r="20" spans="1:6" x14ac:dyDescent="0.2">
      <c r="A20" s="18" t="s">
        <v>23</v>
      </c>
      <c r="B20" s="19"/>
      <c r="C20" s="20">
        <v>45291</v>
      </c>
      <c r="D20" s="19"/>
    </row>
    <row r="21" spans="1:6" x14ac:dyDescent="0.2">
      <c r="A21" s="21"/>
      <c r="B21" s="22"/>
      <c r="C21" s="22"/>
      <c r="D21" s="23" t="s">
        <v>24</v>
      </c>
    </row>
    <row r="22" spans="1:6" s="25" customFormat="1" ht="25.5" customHeight="1" x14ac:dyDescent="0.2">
      <c r="A22" s="242" t="s">
        <v>25</v>
      </c>
      <c r="B22" s="242" t="s">
        <v>26</v>
      </c>
      <c r="C22" s="242" t="s">
        <v>27</v>
      </c>
      <c r="D22" s="242" t="s">
        <v>28</v>
      </c>
      <c r="E22" s="24"/>
      <c r="F22" s="24"/>
    </row>
    <row r="23" spans="1:6" s="25" customFormat="1" x14ac:dyDescent="0.2">
      <c r="A23" s="242"/>
      <c r="B23" s="242"/>
      <c r="C23" s="242"/>
      <c r="D23" s="242"/>
      <c r="E23" s="24"/>
      <c r="F23" s="24"/>
    </row>
    <row r="24" spans="1:6" s="30" customFormat="1" x14ac:dyDescent="0.2">
      <c r="A24" s="26" t="s">
        <v>29</v>
      </c>
      <c r="B24" s="27"/>
      <c r="C24" s="28"/>
      <c r="D24" s="28"/>
      <c r="E24" s="29"/>
      <c r="F24" s="29"/>
    </row>
    <row r="25" spans="1:6" ht="15" x14ac:dyDescent="0.2">
      <c r="A25" s="31" t="s">
        <v>30</v>
      </c>
      <c r="B25" s="32" t="s">
        <v>31</v>
      </c>
      <c r="C25" s="33">
        <v>17752691</v>
      </c>
      <c r="D25" s="33">
        <v>16394188</v>
      </c>
    </row>
    <row r="26" spans="1:6" ht="15.75" customHeight="1" x14ac:dyDescent="0.2">
      <c r="A26" s="31" t="s">
        <v>32</v>
      </c>
      <c r="B26" s="32" t="s">
        <v>33</v>
      </c>
      <c r="C26" s="34">
        <f>SUM(C27:C31)</f>
        <v>172166</v>
      </c>
      <c r="D26" s="34">
        <f>SUM(D27:D31)</f>
        <v>759048</v>
      </c>
    </row>
    <row r="27" spans="1:6" ht="15" outlineLevel="1" x14ac:dyDescent="0.2">
      <c r="A27" s="31" t="s">
        <v>34</v>
      </c>
      <c r="B27" s="32"/>
      <c r="C27" s="34"/>
      <c r="D27" s="34"/>
    </row>
    <row r="28" spans="1:6" ht="15" outlineLevel="1" x14ac:dyDescent="0.2">
      <c r="A28" s="31" t="s">
        <v>35</v>
      </c>
      <c r="B28" s="32"/>
      <c r="C28" s="34">
        <v>96378</v>
      </c>
      <c r="D28" s="34">
        <v>680633</v>
      </c>
    </row>
    <row r="29" spans="1:6" ht="15" outlineLevel="1" x14ac:dyDescent="0.2">
      <c r="A29" s="31" t="s">
        <v>36</v>
      </c>
      <c r="B29" s="32"/>
      <c r="C29" s="34">
        <v>0</v>
      </c>
      <c r="D29" s="34"/>
    </row>
    <row r="30" spans="1:6" ht="15" outlineLevel="1" x14ac:dyDescent="0.2">
      <c r="A30" s="31" t="s">
        <v>37</v>
      </c>
      <c r="B30" s="32"/>
      <c r="C30" s="34">
        <v>75065</v>
      </c>
      <c r="D30" s="34">
        <v>77692</v>
      </c>
    </row>
    <row r="31" spans="1:6" ht="15" outlineLevel="1" x14ac:dyDescent="0.2">
      <c r="A31" s="31" t="s">
        <v>38</v>
      </c>
      <c r="B31" s="32"/>
      <c r="C31" s="34">
        <v>723</v>
      </c>
      <c r="D31" s="34">
        <v>723</v>
      </c>
    </row>
    <row r="32" spans="1:6" ht="25.5" x14ac:dyDescent="0.2">
      <c r="A32" s="31" t="s">
        <v>39</v>
      </c>
      <c r="B32" s="32" t="s">
        <v>40</v>
      </c>
      <c r="C32" s="34"/>
      <c r="D32" s="34"/>
    </row>
    <row r="33" spans="1:8" ht="25.5" x14ac:dyDescent="0.2">
      <c r="A33" s="31" t="s">
        <v>41</v>
      </c>
      <c r="B33" s="32" t="s">
        <v>42</v>
      </c>
      <c r="C33" s="34"/>
      <c r="D33" s="34"/>
    </row>
    <row r="34" spans="1:8" ht="15" x14ac:dyDescent="0.2">
      <c r="A34" s="31" t="s">
        <v>43</v>
      </c>
      <c r="B34" s="32" t="s">
        <v>44</v>
      </c>
      <c r="C34" s="34"/>
      <c r="D34" s="34"/>
    </row>
    <row r="35" spans="1:8" ht="15" x14ac:dyDescent="0.2">
      <c r="A35" s="31" t="s">
        <v>45</v>
      </c>
      <c r="B35" s="32" t="s">
        <v>46</v>
      </c>
      <c r="C35" s="35"/>
      <c r="D35" s="35"/>
    </row>
    <row r="36" spans="1:8" ht="15" x14ac:dyDescent="0.2">
      <c r="A36" s="31" t="s">
        <v>47</v>
      </c>
      <c r="B36" s="32" t="s">
        <v>48</v>
      </c>
      <c r="C36" s="36">
        <f>SUM(C37:C38)</f>
        <v>7927037</v>
      </c>
      <c r="D36" s="36">
        <f>SUM(D37:D38)</f>
        <v>14534899</v>
      </c>
    </row>
    <row r="37" spans="1:8" s="41" customFormat="1" ht="15" outlineLevel="1" x14ac:dyDescent="0.2">
      <c r="A37" s="37" t="s">
        <v>49</v>
      </c>
      <c r="B37" s="38"/>
      <c r="C37" s="39">
        <v>7872650</v>
      </c>
      <c r="D37" s="39">
        <v>14451586</v>
      </c>
      <c r="E37" s="40"/>
      <c r="F37" s="40"/>
    </row>
    <row r="38" spans="1:8" s="41" customFormat="1" ht="15" outlineLevel="1" x14ac:dyDescent="0.2">
      <c r="A38" s="37" t="s">
        <v>50</v>
      </c>
      <c r="B38" s="38"/>
      <c r="C38" s="39">
        <v>54387</v>
      </c>
      <c r="D38" s="39">
        <v>83313</v>
      </c>
      <c r="E38" s="40"/>
      <c r="F38" s="40"/>
      <c r="H38" s="42"/>
    </row>
    <row r="39" spans="1:8" ht="15" x14ac:dyDescent="0.2">
      <c r="A39" s="31" t="s">
        <v>51</v>
      </c>
      <c r="B39" s="32" t="s">
        <v>52</v>
      </c>
      <c r="C39" s="34">
        <v>44829</v>
      </c>
      <c r="D39" s="34">
        <v>26609</v>
      </c>
      <c r="E39" s="40"/>
      <c r="F39" s="40"/>
    </row>
    <row r="40" spans="1:8" ht="15" x14ac:dyDescent="0.2">
      <c r="A40" s="31" t="s">
        <v>53</v>
      </c>
      <c r="B40" s="32" t="s">
        <v>54</v>
      </c>
      <c r="C40" s="34"/>
      <c r="D40" s="34"/>
      <c r="E40" s="40"/>
      <c r="F40" s="40"/>
    </row>
    <row r="41" spans="1:8" ht="15" x14ac:dyDescent="0.2">
      <c r="A41" s="31" t="s">
        <v>55</v>
      </c>
      <c r="B41" s="32" t="s">
        <v>56</v>
      </c>
      <c r="C41" s="34">
        <v>3716089</v>
      </c>
      <c r="D41" s="34">
        <v>1557436</v>
      </c>
      <c r="E41" s="40"/>
      <c r="F41" s="40"/>
    </row>
    <row r="42" spans="1:8" ht="15" x14ac:dyDescent="0.2">
      <c r="A42" s="31" t="s">
        <v>57</v>
      </c>
      <c r="B42" s="43" t="s">
        <v>58</v>
      </c>
      <c r="C42" s="34">
        <v>35532073</v>
      </c>
      <c r="D42" s="34">
        <v>56283825</v>
      </c>
    </row>
    <row r="43" spans="1:8" ht="15" x14ac:dyDescent="0.2">
      <c r="A43" s="31" t="s">
        <v>59</v>
      </c>
      <c r="B43" s="43" t="s">
        <v>60</v>
      </c>
      <c r="C43" s="34">
        <v>0</v>
      </c>
      <c r="D43" s="34"/>
    </row>
    <row r="44" spans="1:8" ht="15" x14ac:dyDescent="0.2">
      <c r="A44" s="31" t="s">
        <v>61</v>
      </c>
      <c r="B44" s="43" t="s">
        <v>62</v>
      </c>
      <c r="C44" s="34">
        <f>SUM(C45:C46)</f>
        <v>6344141</v>
      </c>
      <c r="D44" s="34">
        <f>SUM(D45:D46)</f>
        <v>23086814</v>
      </c>
      <c r="G44" s="42"/>
    </row>
    <row r="45" spans="1:8" ht="15" x14ac:dyDescent="0.2">
      <c r="A45" s="44" t="s">
        <v>63</v>
      </c>
      <c r="B45" s="45"/>
      <c r="C45" s="46">
        <v>1295528</v>
      </c>
      <c r="D45" s="46">
        <v>17919140</v>
      </c>
      <c r="E45" s="5"/>
      <c r="F45" s="5"/>
      <c r="G45" s="41"/>
    </row>
    <row r="46" spans="1:8" ht="15" x14ac:dyDescent="0.2">
      <c r="A46" s="44" t="s">
        <v>64</v>
      </c>
      <c r="B46" s="45"/>
      <c r="C46" s="46">
        <v>5048613</v>
      </c>
      <c r="D46" s="46">
        <v>5167674</v>
      </c>
      <c r="E46" s="47"/>
      <c r="F46" s="47"/>
      <c r="G46" s="41"/>
    </row>
    <row r="47" spans="1:8" s="30" customFormat="1" ht="15.75" x14ac:dyDescent="0.25">
      <c r="A47" s="26" t="s">
        <v>65</v>
      </c>
      <c r="B47" s="48">
        <v>100</v>
      </c>
      <c r="C47" s="49">
        <f>C25+C26+SUM(C32:C36,C39:C44)</f>
        <v>71489026</v>
      </c>
      <c r="D47" s="49">
        <f>D25+D26+D32+D33+D34+D35+D36+D39+D40+D41+D42+D43+D44</f>
        <v>112642819</v>
      </c>
      <c r="E47" s="29"/>
      <c r="F47" s="29"/>
    </row>
    <row r="48" spans="1:8" s="30" customFormat="1" ht="15.75" x14ac:dyDescent="0.25">
      <c r="A48" s="26" t="s">
        <v>66</v>
      </c>
      <c r="B48" s="48">
        <v>101</v>
      </c>
      <c r="C48" s="50"/>
      <c r="D48" s="50"/>
      <c r="E48" s="29"/>
      <c r="F48" s="29"/>
    </row>
    <row r="49" spans="1:6" s="30" customFormat="1" ht="15.75" x14ac:dyDescent="0.25">
      <c r="A49" s="26" t="s">
        <v>67</v>
      </c>
      <c r="B49" s="48"/>
      <c r="C49" s="50"/>
      <c r="D49" s="50"/>
      <c r="E49" s="29"/>
      <c r="F49" s="29"/>
    </row>
    <row r="50" spans="1:6" ht="15" x14ac:dyDescent="0.2">
      <c r="A50" s="31" t="s">
        <v>68</v>
      </c>
      <c r="B50" s="32">
        <v>110</v>
      </c>
      <c r="C50" s="34">
        <f>SUM(C51:C56)</f>
        <v>310752</v>
      </c>
      <c r="D50" s="34">
        <f>SUM(D51:D56)</f>
        <v>276625</v>
      </c>
    </row>
    <row r="51" spans="1:6" ht="15" outlineLevel="1" x14ac:dyDescent="0.2">
      <c r="A51" s="31" t="s">
        <v>69</v>
      </c>
      <c r="B51" s="32"/>
      <c r="C51" s="34"/>
      <c r="D51" s="34"/>
    </row>
    <row r="52" spans="1:6" ht="15" outlineLevel="1" x14ac:dyDescent="0.2">
      <c r="A52" s="31" t="s">
        <v>70</v>
      </c>
      <c r="B52" s="32"/>
      <c r="C52" s="34">
        <v>264125</v>
      </c>
      <c r="D52" s="34">
        <v>189432</v>
      </c>
    </row>
    <row r="53" spans="1:6" ht="15" outlineLevel="1" x14ac:dyDescent="0.2">
      <c r="A53" s="31" t="s">
        <v>35</v>
      </c>
      <c r="B53" s="32"/>
      <c r="C53" s="34"/>
      <c r="D53" s="34"/>
    </row>
    <row r="54" spans="1:6" ht="25.5" outlineLevel="1" x14ac:dyDescent="0.2">
      <c r="A54" s="31" t="s">
        <v>71</v>
      </c>
      <c r="B54" s="32"/>
      <c r="C54" s="34"/>
      <c r="D54" s="34"/>
    </row>
    <row r="55" spans="1:6" ht="15" outlineLevel="1" x14ac:dyDescent="0.2">
      <c r="A55" s="31" t="s">
        <v>37</v>
      </c>
      <c r="B55" s="32"/>
      <c r="C55" s="34">
        <v>46627</v>
      </c>
      <c r="D55" s="34">
        <v>87193</v>
      </c>
    </row>
    <row r="56" spans="1:6" ht="15" outlineLevel="1" x14ac:dyDescent="0.2">
      <c r="A56" s="31" t="s">
        <v>72</v>
      </c>
      <c r="B56" s="32"/>
      <c r="C56" s="34"/>
      <c r="D56" s="34"/>
    </row>
    <row r="57" spans="1:6" ht="25.5" x14ac:dyDescent="0.2">
      <c r="A57" s="31" t="s">
        <v>73</v>
      </c>
      <c r="B57" s="32">
        <v>111</v>
      </c>
      <c r="C57" s="34">
        <v>103770</v>
      </c>
      <c r="D57" s="34">
        <v>110704</v>
      </c>
    </row>
    <row r="58" spans="1:6" ht="25.5" x14ac:dyDescent="0.2">
      <c r="A58" s="31" t="s">
        <v>74</v>
      </c>
      <c r="B58" s="32">
        <v>112</v>
      </c>
      <c r="C58" s="34"/>
      <c r="D58" s="34"/>
    </row>
    <row r="59" spans="1:6" ht="15" x14ac:dyDescent="0.2">
      <c r="A59" s="31" t="s">
        <v>75</v>
      </c>
      <c r="B59" s="32">
        <v>113</v>
      </c>
      <c r="C59" s="34"/>
      <c r="D59" s="34"/>
    </row>
    <row r="60" spans="1:6" ht="15" x14ac:dyDescent="0.2">
      <c r="A60" s="44" t="s">
        <v>76</v>
      </c>
      <c r="B60" s="51">
        <v>114</v>
      </c>
      <c r="C60" s="52">
        <v>0</v>
      </c>
      <c r="D60" s="52">
        <v>0</v>
      </c>
    </row>
    <row r="61" spans="1:6" s="41" customFormat="1" ht="15" x14ac:dyDescent="0.2">
      <c r="A61" s="53" t="s">
        <v>77</v>
      </c>
      <c r="B61" s="51">
        <v>115</v>
      </c>
      <c r="C61" s="54">
        <f>SUM(C62:C63)</f>
        <v>6633845</v>
      </c>
      <c r="D61" s="54">
        <f>SUM(D62:D63)</f>
        <v>956636</v>
      </c>
      <c r="E61" s="40"/>
      <c r="F61" s="40"/>
    </row>
    <row r="62" spans="1:6" s="41" customFormat="1" ht="15" outlineLevel="1" x14ac:dyDescent="0.2">
      <c r="A62" s="37" t="s">
        <v>78</v>
      </c>
      <c r="B62" s="51"/>
      <c r="C62" s="54"/>
      <c r="D62" s="54"/>
      <c r="E62" s="40"/>
      <c r="F62" s="40"/>
    </row>
    <row r="63" spans="1:6" s="41" customFormat="1" ht="15" outlineLevel="1" x14ac:dyDescent="0.2">
      <c r="A63" s="37" t="s">
        <v>79</v>
      </c>
      <c r="B63" s="51"/>
      <c r="C63" s="54">
        <v>6633845</v>
      </c>
      <c r="D63" s="54">
        <v>956636</v>
      </c>
      <c r="E63" s="40"/>
      <c r="F63" s="40"/>
    </row>
    <row r="64" spans="1:6" s="41" customFormat="1" ht="15" x14ac:dyDescent="0.2">
      <c r="A64" s="53" t="s">
        <v>80</v>
      </c>
      <c r="B64" s="51">
        <v>116</v>
      </c>
      <c r="C64" s="54"/>
      <c r="D64" s="54"/>
      <c r="E64" s="40"/>
      <c r="F64" s="40"/>
    </row>
    <row r="65" spans="1:7" ht="15" x14ac:dyDescent="0.2">
      <c r="A65" s="31" t="s">
        <v>81</v>
      </c>
      <c r="B65" s="32">
        <v>117</v>
      </c>
      <c r="C65" s="35">
        <f>SUM(C66:C67)</f>
        <v>0</v>
      </c>
      <c r="D65" s="35">
        <f>SUM(D66:D67)</f>
        <v>0</v>
      </c>
    </row>
    <row r="66" spans="1:7" s="41" customFormat="1" ht="15" outlineLevel="1" x14ac:dyDescent="0.2">
      <c r="A66" s="37" t="s">
        <v>49</v>
      </c>
      <c r="B66" s="38"/>
      <c r="C66" s="39"/>
      <c r="D66" s="39"/>
      <c r="E66" s="40"/>
      <c r="F66" s="40"/>
    </row>
    <row r="67" spans="1:7" s="41" customFormat="1" ht="15" outlineLevel="1" x14ac:dyDescent="0.2">
      <c r="A67" s="37" t="s">
        <v>50</v>
      </c>
      <c r="B67" s="38"/>
      <c r="C67" s="39"/>
      <c r="D67" s="39"/>
      <c r="E67" s="40"/>
      <c r="F67" s="40"/>
    </row>
    <row r="68" spans="1:7" s="41" customFormat="1" ht="15" x14ac:dyDescent="0.2">
      <c r="A68" s="53" t="s">
        <v>82</v>
      </c>
      <c r="B68" s="32">
        <v>118</v>
      </c>
      <c r="C68" s="39"/>
      <c r="D68" s="39"/>
      <c r="E68" s="40"/>
      <c r="F68" s="40"/>
    </row>
    <row r="69" spans="1:7" s="41" customFormat="1" ht="15" x14ac:dyDescent="0.2">
      <c r="A69" s="53" t="s">
        <v>83</v>
      </c>
      <c r="B69" s="32">
        <v>119</v>
      </c>
      <c r="C69" s="39"/>
      <c r="D69" s="39"/>
      <c r="E69" s="40"/>
      <c r="F69" s="40"/>
    </row>
    <row r="70" spans="1:7" ht="15" x14ac:dyDescent="0.2">
      <c r="A70" s="31" t="s">
        <v>84</v>
      </c>
      <c r="B70" s="32">
        <v>120</v>
      </c>
      <c r="C70" s="34"/>
      <c r="D70" s="34"/>
    </row>
    <row r="71" spans="1:7" ht="15" x14ac:dyDescent="0.2">
      <c r="A71" s="31" t="s">
        <v>85</v>
      </c>
      <c r="B71" s="32">
        <v>121</v>
      </c>
      <c r="C71" s="34">
        <v>32922896</v>
      </c>
      <c r="D71" s="34">
        <v>32847931</v>
      </c>
    </row>
    <row r="72" spans="1:7" ht="15" x14ac:dyDescent="0.2">
      <c r="A72" s="31" t="s">
        <v>86</v>
      </c>
      <c r="B72" s="32">
        <v>122</v>
      </c>
      <c r="C72" s="34">
        <v>102470</v>
      </c>
      <c r="D72" s="34">
        <v>130596</v>
      </c>
    </row>
    <row r="73" spans="1:7" ht="15" x14ac:dyDescent="0.2">
      <c r="A73" s="31" t="s">
        <v>59</v>
      </c>
      <c r="B73" s="32">
        <v>123</v>
      </c>
      <c r="C73" s="34">
        <v>0</v>
      </c>
      <c r="D73" s="34">
        <v>0</v>
      </c>
    </row>
    <row r="74" spans="1:7" ht="15" x14ac:dyDescent="0.2">
      <c r="A74" s="31" t="s">
        <v>87</v>
      </c>
      <c r="B74" s="32">
        <v>124</v>
      </c>
      <c r="C74" s="34">
        <v>318712</v>
      </c>
      <c r="D74" s="34">
        <v>315624</v>
      </c>
    </row>
    <row r="75" spans="1:7" ht="15" x14ac:dyDescent="0.2">
      <c r="A75" s="31" t="s">
        <v>88</v>
      </c>
      <c r="B75" s="32">
        <v>125</v>
      </c>
      <c r="C75" s="34">
        <v>440371</v>
      </c>
      <c r="D75" s="34">
        <v>429000</v>
      </c>
    </row>
    <row r="76" spans="1:7" ht="15" x14ac:dyDescent="0.2">
      <c r="A76" s="31" t="s">
        <v>89</v>
      </c>
      <c r="B76" s="32">
        <v>126</v>
      </c>
      <c r="C76" s="34">
        <v>91253</v>
      </c>
      <c r="D76" s="34">
        <v>44255</v>
      </c>
    </row>
    <row r="77" spans="1:7" ht="15" x14ac:dyDescent="0.2">
      <c r="A77" s="44" t="s">
        <v>90</v>
      </c>
      <c r="B77" s="51">
        <v>127</v>
      </c>
      <c r="C77" s="55">
        <v>7005295</v>
      </c>
      <c r="D77" s="55">
        <v>7367684</v>
      </c>
      <c r="G77" s="42"/>
    </row>
    <row r="78" spans="1:7" ht="15" outlineLevel="1" x14ac:dyDescent="0.2">
      <c r="A78" s="37" t="s">
        <v>91</v>
      </c>
      <c r="B78" s="56"/>
      <c r="C78" s="54">
        <v>5157331</v>
      </c>
      <c r="D78" s="54">
        <v>5059281</v>
      </c>
    </row>
    <row r="79" spans="1:7" ht="15" outlineLevel="1" x14ac:dyDescent="0.2">
      <c r="A79" s="37" t="s">
        <v>90</v>
      </c>
      <c r="B79" s="56"/>
      <c r="C79" s="54">
        <v>1847964</v>
      </c>
      <c r="D79" s="54">
        <v>2308403</v>
      </c>
    </row>
    <row r="80" spans="1:7" ht="15" outlineLevel="1" x14ac:dyDescent="0.2">
      <c r="A80" s="57" t="s">
        <v>92</v>
      </c>
      <c r="B80" s="56"/>
      <c r="C80" s="54"/>
      <c r="D80" s="54"/>
      <c r="E80" s="47"/>
      <c r="F80" s="5"/>
    </row>
    <row r="81" spans="1:6" s="30" customFormat="1" ht="15.75" x14ac:dyDescent="0.25">
      <c r="A81" s="26" t="s">
        <v>93</v>
      </c>
      <c r="B81" s="48">
        <v>200</v>
      </c>
      <c r="C81" s="49">
        <f>SUM(C50,C57:C61,C64:C65,C68:C77)</f>
        <v>47929364</v>
      </c>
      <c r="D81" s="49">
        <f>D50+D57+D58+D59+D60+D61+D64+D65+D68+D656+D70+D71+D72+D73+D74+D75+D76+D77+D69</f>
        <v>42479055</v>
      </c>
      <c r="E81" s="29"/>
      <c r="F81" s="29"/>
    </row>
    <row r="82" spans="1:6" s="30" customFormat="1" ht="15.75" x14ac:dyDescent="0.25">
      <c r="A82" s="26" t="s">
        <v>94</v>
      </c>
      <c r="B82" s="27"/>
      <c r="C82" s="49">
        <f>C81+C48+C47</f>
        <v>119418390</v>
      </c>
      <c r="D82" s="49">
        <f>D81+D48+D47</f>
        <v>155121874</v>
      </c>
      <c r="E82" s="29"/>
      <c r="F82" s="29"/>
    </row>
    <row r="83" spans="1:6" s="62" customFormat="1" ht="25.5" x14ac:dyDescent="0.2">
      <c r="A83" s="58" t="s">
        <v>95</v>
      </c>
      <c r="B83" s="59" t="s">
        <v>26</v>
      </c>
      <c r="C83" s="60"/>
      <c r="D83" s="60"/>
      <c r="E83" s="61"/>
      <c r="F83" s="61"/>
    </row>
    <row r="84" spans="1:6" s="30" customFormat="1" ht="15.75" x14ac:dyDescent="0.25">
      <c r="A84" s="26" t="s">
        <v>96</v>
      </c>
      <c r="B84" s="27"/>
      <c r="C84" s="50"/>
      <c r="D84" s="50"/>
      <c r="E84" s="29"/>
      <c r="F84" s="29"/>
    </row>
    <row r="85" spans="1:6" ht="15" x14ac:dyDescent="0.2">
      <c r="A85" s="31" t="s">
        <v>97</v>
      </c>
      <c r="B85" s="32">
        <v>210</v>
      </c>
      <c r="C85" s="35">
        <f>SUM(C86:C89)</f>
        <v>12829</v>
      </c>
      <c r="D85" s="35">
        <f>SUM(D86:D89)</f>
        <v>14500</v>
      </c>
    </row>
    <row r="86" spans="1:6" s="41" customFormat="1" ht="15" outlineLevel="2" x14ac:dyDescent="0.2">
      <c r="A86" s="37" t="s">
        <v>98</v>
      </c>
      <c r="B86" s="56"/>
      <c r="C86" s="54"/>
      <c r="D86" s="54"/>
      <c r="E86" s="12"/>
      <c r="F86" s="12"/>
    </row>
    <row r="87" spans="1:6" s="41" customFormat="1" ht="15" outlineLevel="2" x14ac:dyDescent="0.2">
      <c r="A87" s="63" t="s">
        <v>99</v>
      </c>
      <c r="B87" s="56"/>
      <c r="C87" s="54">
        <v>12829</v>
      </c>
      <c r="D87" s="54">
        <v>14500</v>
      </c>
      <c r="E87" s="40"/>
      <c r="F87" s="40"/>
    </row>
    <row r="88" spans="1:6" s="41" customFormat="1" ht="15" outlineLevel="2" x14ac:dyDescent="0.2">
      <c r="A88" s="37" t="s">
        <v>100</v>
      </c>
      <c r="B88" s="56"/>
      <c r="C88" s="54"/>
      <c r="D88" s="54"/>
      <c r="E88" s="40"/>
      <c r="F88" s="40"/>
    </row>
    <row r="89" spans="1:6" s="41" customFormat="1" ht="15" outlineLevel="2" x14ac:dyDescent="0.2">
      <c r="A89" s="37" t="s">
        <v>101</v>
      </c>
      <c r="B89" s="56"/>
      <c r="C89" s="54"/>
      <c r="D89" s="54"/>
      <c r="E89" s="40"/>
      <c r="F89" s="40"/>
    </row>
    <row r="90" spans="1:6" s="41" customFormat="1" ht="25.5" outlineLevel="2" x14ac:dyDescent="0.2">
      <c r="A90" s="31" t="s">
        <v>102</v>
      </c>
      <c r="B90" s="51">
        <v>211</v>
      </c>
      <c r="C90" s="54"/>
      <c r="D90" s="54"/>
      <c r="E90" s="40"/>
      <c r="F90" s="40"/>
    </row>
    <row r="91" spans="1:6" ht="15" x14ac:dyDescent="0.2">
      <c r="A91" s="31" t="s">
        <v>43</v>
      </c>
      <c r="B91" s="32">
        <v>212</v>
      </c>
      <c r="C91" s="34"/>
      <c r="D91" s="34"/>
    </row>
    <row r="92" spans="1:6" ht="15" x14ac:dyDescent="0.2">
      <c r="A92" s="31" t="s">
        <v>103</v>
      </c>
      <c r="B92" s="32">
        <v>213</v>
      </c>
      <c r="C92" s="35">
        <f>SUM(C93:C94)</f>
        <v>862882</v>
      </c>
      <c r="D92" s="35">
        <f>SUM(D93:D94)</f>
        <v>643390</v>
      </c>
    </row>
    <row r="93" spans="1:6" s="41" customFormat="1" ht="15" outlineLevel="1" x14ac:dyDescent="0.2">
      <c r="A93" s="37" t="s">
        <v>104</v>
      </c>
      <c r="B93" s="38"/>
      <c r="C93" s="39"/>
      <c r="D93" s="39"/>
      <c r="E93" s="12"/>
      <c r="F93" s="12"/>
    </row>
    <row r="94" spans="1:6" s="41" customFormat="1" ht="15" outlineLevel="1" x14ac:dyDescent="0.2">
      <c r="A94" s="37" t="s">
        <v>105</v>
      </c>
      <c r="B94" s="38"/>
      <c r="C94" s="39">
        <v>862882</v>
      </c>
      <c r="D94" s="39">
        <v>643390</v>
      </c>
      <c r="E94" s="12"/>
      <c r="F94" s="40"/>
    </row>
    <row r="95" spans="1:6" ht="15" x14ac:dyDescent="0.2">
      <c r="A95" s="31" t="s">
        <v>106</v>
      </c>
      <c r="B95" s="32">
        <v>214</v>
      </c>
      <c r="C95" s="35">
        <f>C96+C97</f>
        <v>3858729</v>
      </c>
      <c r="D95" s="35">
        <f>D96+D97</f>
        <v>15455664</v>
      </c>
    </row>
    <row r="96" spans="1:6" s="41" customFormat="1" ht="15" outlineLevel="1" x14ac:dyDescent="0.2">
      <c r="A96" s="37" t="s">
        <v>107</v>
      </c>
      <c r="B96" s="38"/>
      <c r="C96" s="39">
        <v>3758034</v>
      </c>
      <c r="D96" s="39">
        <v>15333289</v>
      </c>
      <c r="E96" s="40"/>
      <c r="F96" s="40"/>
    </row>
    <row r="97" spans="1:7" s="41" customFormat="1" ht="15" outlineLevel="1" x14ac:dyDescent="0.2">
      <c r="A97" s="37" t="s">
        <v>108</v>
      </c>
      <c r="B97" s="38"/>
      <c r="C97" s="39">
        <v>100695</v>
      </c>
      <c r="D97" s="39">
        <v>122375</v>
      </c>
      <c r="E97" s="40"/>
      <c r="F97" s="40"/>
    </row>
    <row r="98" spans="1:7" ht="15" x14ac:dyDescent="0.2">
      <c r="A98" s="31" t="s">
        <v>109</v>
      </c>
      <c r="B98" s="32">
        <v>215</v>
      </c>
      <c r="C98" s="34">
        <v>1768141</v>
      </c>
      <c r="D98" s="34">
        <v>1716758</v>
      </c>
    </row>
    <row r="99" spans="1:7" ht="15" x14ac:dyDescent="0.2">
      <c r="A99" s="31" t="s">
        <v>110</v>
      </c>
      <c r="B99" s="32">
        <v>216</v>
      </c>
      <c r="C99" s="34">
        <v>768879</v>
      </c>
      <c r="D99" s="34">
        <v>780714</v>
      </c>
    </row>
    <row r="100" spans="1:7" ht="15" x14ac:dyDescent="0.2">
      <c r="A100" s="31" t="s">
        <v>111</v>
      </c>
      <c r="B100" s="32">
        <v>217</v>
      </c>
      <c r="C100" s="34">
        <v>831855</v>
      </c>
      <c r="D100" s="34">
        <v>780256</v>
      </c>
    </row>
    <row r="101" spans="1:7" ht="15" x14ac:dyDescent="0.2">
      <c r="A101" s="31" t="s">
        <v>112</v>
      </c>
      <c r="B101" s="32">
        <v>218</v>
      </c>
      <c r="C101" s="34">
        <v>2650</v>
      </c>
      <c r="D101" s="34">
        <v>1693</v>
      </c>
    </row>
    <row r="102" spans="1:7" ht="15" x14ac:dyDescent="0.2">
      <c r="A102" s="31" t="s">
        <v>113</v>
      </c>
      <c r="B102" s="32">
        <v>219</v>
      </c>
      <c r="C102" s="34">
        <v>2614562</v>
      </c>
      <c r="D102" s="34">
        <v>36168218</v>
      </c>
    </row>
    <row r="103" spans="1:7" ht="15" x14ac:dyDescent="0.2">
      <c r="A103" s="31" t="s">
        <v>114</v>
      </c>
      <c r="B103" s="32">
        <v>220</v>
      </c>
      <c r="C103" s="34">
        <v>0</v>
      </c>
      <c r="D103" s="34">
        <v>0</v>
      </c>
    </row>
    <row r="104" spans="1:7" ht="15" x14ac:dyDescent="0.2">
      <c r="A104" s="31" t="s">
        <v>115</v>
      </c>
      <c r="B104" s="32">
        <v>221</v>
      </c>
      <c r="C104" s="34">
        <v>52528</v>
      </c>
      <c r="D104" s="34">
        <v>50283</v>
      </c>
    </row>
    <row r="105" spans="1:7" ht="15" x14ac:dyDescent="0.2">
      <c r="A105" s="44" t="s">
        <v>116</v>
      </c>
      <c r="B105" s="32">
        <v>222</v>
      </c>
      <c r="C105" s="34">
        <f>SUM(C106:C107)</f>
        <v>1541728</v>
      </c>
      <c r="D105" s="34">
        <f>SUM(D106:D107)</f>
        <v>1832031</v>
      </c>
      <c r="G105" s="42"/>
    </row>
    <row r="106" spans="1:7" ht="15" x14ac:dyDescent="0.2">
      <c r="A106" s="44" t="s">
        <v>117</v>
      </c>
      <c r="B106" s="32"/>
      <c r="C106" s="34">
        <v>880633</v>
      </c>
      <c r="D106" s="34">
        <v>780816</v>
      </c>
      <c r="G106" s="42"/>
    </row>
    <row r="107" spans="1:7" ht="15" x14ac:dyDescent="0.2">
      <c r="A107" s="44" t="s">
        <v>64</v>
      </c>
      <c r="B107" s="51"/>
      <c r="C107" s="46">
        <v>661095</v>
      </c>
      <c r="D107" s="46">
        <v>1051215</v>
      </c>
      <c r="E107" s="47"/>
      <c r="F107" s="5"/>
      <c r="G107" s="41"/>
    </row>
    <row r="108" spans="1:7" s="30" customFormat="1" ht="15.75" x14ac:dyDescent="0.25">
      <c r="A108" s="26" t="s">
        <v>118</v>
      </c>
      <c r="B108" s="48">
        <v>300</v>
      </c>
      <c r="C108" s="49">
        <f>SUM(C85,C90:C92,C95,C98:C105)</f>
        <v>12314783</v>
      </c>
      <c r="D108" s="49">
        <f>SUM(D84:D105)-SUM(D86:D88)-SUM(D93:D94)-SUM(D96:D97)</f>
        <v>57443507</v>
      </c>
      <c r="E108" s="29"/>
      <c r="F108" s="29"/>
    </row>
    <row r="109" spans="1:7" s="30" customFormat="1" ht="15.75" x14ac:dyDescent="0.25">
      <c r="A109" s="26" t="s">
        <v>119</v>
      </c>
      <c r="B109" s="48">
        <v>301</v>
      </c>
      <c r="C109" s="50"/>
      <c r="D109" s="50"/>
      <c r="E109" s="29"/>
      <c r="F109" s="29"/>
    </row>
    <row r="110" spans="1:7" s="30" customFormat="1" ht="15" x14ac:dyDescent="0.2">
      <c r="A110" s="26" t="s">
        <v>120</v>
      </c>
      <c r="B110" s="27"/>
      <c r="C110" s="34"/>
      <c r="D110" s="34"/>
      <c r="E110" s="29"/>
      <c r="F110" s="29"/>
    </row>
    <row r="111" spans="1:7" ht="15.75" x14ac:dyDescent="0.25">
      <c r="A111" s="31" t="s">
        <v>121</v>
      </c>
      <c r="B111" s="32">
        <v>310</v>
      </c>
      <c r="C111" s="65">
        <f>SUM(C112:C115)</f>
        <v>364740</v>
      </c>
      <c r="D111" s="65">
        <f>SUM(D112:D115)</f>
        <v>406013</v>
      </c>
    </row>
    <row r="112" spans="1:7" s="41" customFormat="1" ht="15" outlineLevel="2" x14ac:dyDescent="0.2">
      <c r="A112" s="37" t="s">
        <v>98</v>
      </c>
      <c r="B112" s="56"/>
      <c r="C112" s="54"/>
      <c r="D112" s="54"/>
      <c r="E112" s="12"/>
      <c r="F112" s="12"/>
    </row>
    <row r="113" spans="1:6" s="41" customFormat="1" ht="30" customHeight="1" outlineLevel="2" x14ac:dyDescent="0.2">
      <c r="A113" s="64" t="s">
        <v>99</v>
      </c>
      <c r="B113" s="56"/>
      <c r="C113" s="54">
        <v>99913</v>
      </c>
      <c r="D113" s="54">
        <v>141186</v>
      </c>
      <c r="E113" s="40"/>
      <c r="F113" s="40"/>
    </row>
    <row r="114" spans="1:6" s="41" customFormat="1" ht="15" outlineLevel="2" x14ac:dyDescent="0.2">
      <c r="A114" s="37" t="s">
        <v>100</v>
      </c>
      <c r="B114" s="56"/>
      <c r="C114" s="54"/>
      <c r="D114" s="54"/>
      <c r="E114" s="40"/>
      <c r="F114" s="40"/>
    </row>
    <row r="115" spans="1:6" s="41" customFormat="1" ht="15" outlineLevel="2" x14ac:dyDescent="0.2">
      <c r="A115" s="37" t="s">
        <v>122</v>
      </c>
      <c r="B115" s="56"/>
      <c r="C115" s="54">
        <v>264827</v>
      </c>
      <c r="D115" s="54">
        <v>264827</v>
      </c>
      <c r="E115" s="40"/>
      <c r="F115" s="40"/>
    </row>
    <row r="116" spans="1:6" s="41" customFormat="1" ht="25.5" outlineLevel="2" x14ac:dyDescent="0.2">
      <c r="A116" s="31" t="s">
        <v>123</v>
      </c>
      <c r="B116" s="51">
        <v>311</v>
      </c>
      <c r="C116" s="54"/>
      <c r="D116" s="54"/>
      <c r="E116" s="40"/>
      <c r="F116" s="40"/>
    </row>
    <row r="117" spans="1:6" ht="15" x14ac:dyDescent="0.2">
      <c r="A117" s="31" t="s">
        <v>124</v>
      </c>
      <c r="B117" s="32">
        <v>312</v>
      </c>
      <c r="C117" s="34"/>
      <c r="D117" s="34"/>
    </row>
    <row r="118" spans="1:6" ht="15.75" x14ac:dyDescent="0.25">
      <c r="A118" s="31" t="s">
        <v>125</v>
      </c>
      <c r="B118" s="32">
        <v>313</v>
      </c>
      <c r="C118" s="65">
        <f>SUM(C119:C120)</f>
        <v>484437</v>
      </c>
      <c r="D118" s="65">
        <f>SUM(D119:D120)</f>
        <v>633257</v>
      </c>
    </row>
    <row r="119" spans="1:6" s="41" customFormat="1" ht="15" outlineLevel="1" x14ac:dyDescent="0.2">
      <c r="A119" s="37" t="s">
        <v>104</v>
      </c>
      <c r="B119" s="38"/>
      <c r="C119" s="39"/>
      <c r="D119" s="39"/>
      <c r="E119" s="40"/>
      <c r="F119" s="40"/>
    </row>
    <row r="120" spans="1:6" s="41" customFormat="1" ht="15" outlineLevel="1" x14ac:dyDescent="0.2">
      <c r="A120" s="37" t="s">
        <v>105</v>
      </c>
      <c r="B120" s="38"/>
      <c r="C120" s="39">
        <v>484437</v>
      </c>
      <c r="D120" s="39">
        <v>633257</v>
      </c>
      <c r="E120" s="40"/>
      <c r="F120" s="40"/>
    </row>
    <row r="121" spans="1:6" ht="15.75" x14ac:dyDescent="0.25">
      <c r="A121" s="31" t="s">
        <v>126</v>
      </c>
      <c r="B121" s="32">
        <v>314</v>
      </c>
      <c r="C121" s="65">
        <f>SUM(C122:C123)</f>
        <v>54243</v>
      </c>
      <c r="D121" s="65">
        <f>SUM(D122:D123)</f>
        <v>59952</v>
      </c>
    </row>
    <row r="122" spans="1:6" s="41" customFormat="1" ht="15" outlineLevel="1" x14ac:dyDescent="0.2">
      <c r="A122" s="37" t="s">
        <v>107</v>
      </c>
      <c r="B122" s="38"/>
      <c r="C122" s="39"/>
      <c r="D122" s="39"/>
      <c r="E122" s="40"/>
      <c r="F122" s="40"/>
    </row>
    <row r="123" spans="1:6" s="41" customFormat="1" ht="15" outlineLevel="1" x14ac:dyDescent="0.2">
      <c r="A123" s="37" t="s">
        <v>108</v>
      </c>
      <c r="B123" s="38"/>
      <c r="C123" s="39">
        <v>54243</v>
      </c>
      <c r="D123" s="39">
        <v>59952</v>
      </c>
      <c r="E123" s="40"/>
      <c r="F123" s="40"/>
    </row>
    <row r="124" spans="1:6" ht="15" x14ac:dyDescent="0.2">
      <c r="A124" s="31" t="s">
        <v>127</v>
      </c>
      <c r="B124" s="32">
        <v>315</v>
      </c>
      <c r="C124" s="34">
        <v>8492020</v>
      </c>
      <c r="D124" s="34">
        <v>9376680</v>
      </c>
    </row>
    <row r="125" spans="1:6" ht="15" x14ac:dyDescent="0.2">
      <c r="A125" s="31" t="s">
        <v>128</v>
      </c>
      <c r="B125" s="32">
        <v>316</v>
      </c>
      <c r="C125" s="34">
        <v>2026511</v>
      </c>
      <c r="D125" s="34">
        <v>1818695</v>
      </c>
    </row>
    <row r="126" spans="1:6" ht="15" x14ac:dyDescent="0.2">
      <c r="A126" s="31" t="s">
        <v>111</v>
      </c>
      <c r="B126" s="32">
        <v>317</v>
      </c>
      <c r="C126" s="34">
        <v>178693</v>
      </c>
      <c r="D126" s="34">
        <v>240292</v>
      </c>
    </row>
    <row r="127" spans="1:6" ht="15" customHeight="1" x14ac:dyDescent="0.2">
      <c r="A127" s="31" t="s">
        <v>129</v>
      </c>
      <c r="B127" s="32">
        <v>318</v>
      </c>
      <c r="C127" s="34"/>
      <c r="D127" s="34"/>
    </row>
    <row r="128" spans="1:6" ht="15" x14ac:dyDescent="0.2">
      <c r="A128" s="31" t="s">
        <v>130</v>
      </c>
      <c r="B128" s="32">
        <v>319</v>
      </c>
      <c r="C128" s="34"/>
      <c r="D128" s="34"/>
    </row>
    <row r="129" spans="1:7" ht="15" x14ac:dyDescent="0.2">
      <c r="A129" s="31" t="s">
        <v>114</v>
      </c>
      <c r="B129" s="32">
        <v>320</v>
      </c>
      <c r="C129" s="34"/>
      <c r="D129" s="34"/>
    </row>
    <row r="130" spans="1:7" ht="15" x14ac:dyDescent="0.2">
      <c r="A130" s="44" t="s">
        <v>131</v>
      </c>
      <c r="B130" s="32">
        <v>321</v>
      </c>
      <c r="C130" s="34">
        <f>SUM(C131:C132)</f>
        <v>1725214</v>
      </c>
      <c r="D130" s="34">
        <f>SUM(D131:D132)</f>
        <v>1820187</v>
      </c>
      <c r="G130" s="42"/>
    </row>
    <row r="131" spans="1:7" ht="15" x14ac:dyDescent="0.2">
      <c r="A131" s="44" t="s">
        <v>132</v>
      </c>
      <c r="B131" s="32"/>
      <c r="C131" s="34">
        <v>1725214</v>
      </c>
      <c r="D131" s="34">
        <v>1820187</v>
      </c>
      <c r="G131" s="42"/>
    </row>
    <row r="132" spans="1:7" ht="15" x14ac:dyDescent="0.2">
      <c r="A132" s="44" t="s">
        <v>64</v>
      </c>
      <c r="B132" s="51"/>
      <c r="C132" s="46"/>
      <c r="D132" s="46"/>
      <c r="E132" s="5"/>
      <c r="F132" s="5"/>
      <c r="G132" s="41"/>
    </row>
    <row r="133" spans="1:7" s="30" customFormat="1" ht="15.75" x14ac:dyDescent="0.25">
      <c r="A133" s="26" t="s">
        <v>133</v>
      </c>
      <c r="B133" s="48">
        <v>400</v>
      </c>
      <c r="C133" s="49">
        <f>SUM(C111,C116:C118,C121,C124:C130)</f>
        <v>13325858</v>
      </c>
      <c r="D133" s="49">
        <f>D111+D117+D118+D121+D124+D125+D130+D126+D127+D128+D129</f>
        <v>14355076</v>
      </c>
      <c r="E133" s="29"/>
      <c r="F133" s="29"/>
    </row>
    <row r="134" spans="1:7" s="30" customFormat="1" ht="15.75" x14ac:dyDescent="0.25">
      <c r="A134" s="26" t="s">
        <v>134</v>
      </c>
      <c r="B134" s="27"/>
      <c r="C134" s="50"/>
      <c r="D134" s="50"/>
      <c r="E134" s="29"/>
      <c r="F134" s="29"/>
    </row>
    <row r="135" spans="1:7" ht="15" x14ac:dyDescent="0.2">
      <c r="A135" s="31" t="s">
        <v>135</v>
      </c>
      <c r="B135" s="32">
        <v>410</v>
      </c>
      <c r="C135" s="34">
        <v>4405169</v>
      </c>
      <c r="D135" s="34">
        <v>4405169</v>
      </c>
    </row>
    <row r="136" spans="1:7" ht="15" x14ac:dyDescent="0.2">
      <c r="A136" s="31" t="s">
        <v>136</v>
      </c>
      <c r="B136" s="32">
        <v>411</v>
      </c>
      <c r="C136" s="34">
        <v>0</v>
      </c>
      <c r="D136" s="34"/>
    </row>
    <row r="137" spans="1:7" ht="15" x14ac:dyDescent="0.2">
      <c r="A137" s="31" t="s">
        <v>137</v>
      </c>
      <c r="B137" s="32">
        <v>412</v>
      </c>
      <c r="C137" s="34">
        <v>0</v>
      </c>
      <c r="D137" s="34"/>
    </row>
    <row r="138" spans="1:7" ht="15" x14ac:dyDescent="0.2">
      <c r="A138" s="31" t="s">
        <v>138</v>
      </c>
      <c r="B138" s="32">
        <v>413</v>
      </c>
      <c r="C138" s="34">
        <v>-437908</v>
      </c>
      <c r="D138" s="34">
        <v>-400409</v>
      </c>
    </row>
    <row r="139" spans="1:7" ht="15" x14ac:dyDescent="0.2">
      <c r="A139" s="31" t="s">
        <v>139</v>
      </c>
      <c r="B139" s="32">
        <v>414</v>
      </c>
      <c r="C139" s="34">
        <v>89810488</v>
      </c>
      <c r="D139" s="34">
        <v>79318531</v>
      </c>
    </row>
    <row r="140" spans="1:7" ht="15" x14ac:dyDescent="0.2">
      <c r="A140" s="31" t="s">
        <v>140</v>
      </c>
      <c r="B140" s="32">
        <v>415</v>
      </c>
      <c r="C140" s="34"/>
      <c r="D140" s="34"/>
    </row>
    <row r="141" spans="1:7" s="30" customFormat="1" ht="25.5" x14ac:dyDescent="0.25">
      <c r="A141" s="26" t="s">
        <v>141</v>
      </c>
      <c r="B141" s="48">
        <v>420</v>
      </c>
      <c r="C141" s="49">
        <f>SUM(C134:C140)</f>
        <v>93777749</v>
      </c>
      <c r="D141" s="49">
        <f>SUM(D134:D140)</f>
        <v>83323291</v>
      </c>
      <c r="E141" s="29"/>
      <c r="F141" s="29"/>
    </row>
    <row r="142" spans="1:7" s="30" customFormat="1" ht="15.75" x14ac:dyDescent="0.25">
      <c r="A142" s="26" t="s">
        <v>142</v>
      </c>
      <c r="B142" s="48">
        <v>421</v>
      </c>
      <c r="C142" s="50"/>
      <c r="D142" s="50"/>
      <c r="E142" s="29"/>
      <c r="F142" s="29"/>
    </row>
    <row r="143" spans="1:7" s="30" customFormat="1" ht="15.75" x14ac:dyDescent="0.25">
      <c r="A143" s="26" t="s">
        <v>143</v>
      </c>
      <c r="B143" s="48">
        <v>500</v>
      </c>
      <c r="C143" s="49">
        <f>C141+C142</f>
        <v>93777749</v>
      </c>
      <c r="D143" s="49">
        <f>D141+D142</f>
        <v>83323291</v>
      </c>
      <c r="E143" s="29"/>
      <c r="F143" s="29"/>
    </row>
    <row r="144" spans="1:7" s="30" customFormat="1" ht="15.75" x14ac:dyDescent="0.25">
      <c r="A144" s="26" t="s">
        <v>144</v>
      </c>
      <c r="B144" s="48"/>
      <c r="C144" s="49">
        <f>C108+C133+C143</f>
        <v>119418390</v>
      </c>
      <c r="D144" s="49">
        <f>D108+D133+D143</f>
        <v>155121874</v>
      </c>
      <c r="E144" s="29"/>
      <c r="F144" s="29"/>
    </row>
    <row r="145" spans="1:6" x14ac:dyDescent="0.2">
      <c r="A145" s="66"/>
      <c r="B145" s="67"/>
      <c r="C145" s="68">
        <f>C144-C82</f>
        <v>0</v>
      </c>
      <c r="D145" s="68">
        <f>D144-D82</f>
        <v>0</v>
      </c>
    </row>
    <row r="146" spans="1:6" s="69" customFormat="1" ht="15" customHeight="1" x14ac:dyDescent="0.2">
      <c r="A146" s="17"/>
      <c r="B146" s="67"/>
      <c r="E146" s="5"/>
      <c r="F146" s="5"/>
    </row>
    <row r="147" spans="1:6" s="69" customFormat="1" ht="17.25" customHeight="1" x14ac:dyDescent="0.2">
      <c r="A147" s="17" t="s">
        <v>393</v>
      </c>
      <c r="B147" s="67"/>
      <c r="C147" s="70"/>
      <c r="D147" s="71"/>
      <c r="E147" s="12"/>
      <c r="F147" s="12"/>
    </row>
    <row r="148" spans="1:6" s="69" customFormat="1" x14ac:dyDescent="0.2">
      <c r="A148" s="72" t="s">
        <v>145</v>
      </c>
      <c r="B148" s="67"/>
      <c r="C148" s="73" t="s">
        <v>146</v>
      </c>
      <c r="D148" s="73"/>
      <c r="E148" s="12"/>
      <c r="F148" s="12"/>
    </row>
    <row r="149" spans="1:6" s="69" customFormat="1" x14ac:dyDescent="0.2">
      <c r="A149" s="74"/>
      <c r="B149" s="67"/>
      <c r="C149" s="73"/>
      <c r="D149" s="73"/>
      <c r="E149" s="12"/>
      <c r="F149" s="12"/>
    </row>
    <row r="150" spans="1:6" s="69" customFormat="1" x14ac:dyDescent="0.2">
      <c r="A150" s="17" t="s">
        <v>395</v>
      </c>
      <c r="B150" s="67"/>
      <c r="C150" s="67" t="s">
        <v>147</v>
      </c>
      <c r="D150" s="67"/>
      <c r="E150" s="12"/>
      <c r="F150" s="12"/>
    </row>
    <row r="151" spans="1:6" s="69" customFormat="1" x14ac:dyDescent="0.2">
      <c r="A151" s="241" t="s">
        <v>394</v>
      </c>
      <c r="B151" s="67"/>
      <c r="C151" s="243" t="s">
        <v>146</v>
      </c>
      <c r="D151" s="243"/>
      <c r="E151" s="12"/>
      <c r="F151" s="12"/>
    </row>
    <row r="152" spans="1:6" s="69" customFormat="1" x14ac:dyDescent="0.2">
      <c r="A152" s="66" t="s">
        <v>148</v>
      </c>
      <c r="B152" s="67"/>
      <c r="C152" s="67"/>
      <c r="D152" s="67"/>
      <c r="E152" s="12"/>
      <c r="F152" s="12"/>
    </row>
    <row r="153" spans="1:6" s="69" customFormat="1" x14ac:dyDescent="0.2">
      <c r="A153" s="75"/>
      <c r="C153" s="3"/>
      <c r="D153" s="11"/>
      <c r="E153" s="12"/>
      <c r="F153" s="12"/>
    </row>
  </sheetData>
  <mergeCells count="5">
    <mergeCell ref="A22:A23"/>
    <mergeCell ref="B22:B23"/>
    <mergeCell ref="C22:C23"/>
    <mergeCell ref="D22:D23"/>
    <mergeCell ref="C151:D151"/>
  </mergeCells>
  <pageMargins left="0.70866141732283472" right="0.70866141732283472" top="0.4" bottom="0.45" header="0.2" footer="0.31496062992125984"/>
  <pageSetup paperSize="9" scale="21" firstPageNumber="0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8CB5-FAE6-4E3A-A1CE-7F2C453A2780}">
  <sheetPr>
    <pageSetUpPr autoPageBreaks="0" fitToPage="1"/>
  </sheetPr>
  <dimension ref="A1:H73"/>
  <sheetViews>
    <sheetView zoomScale="80" zoomScaleNormal="80" zoomScaleSheetLayoutView="80" workbookViewId="0">
      <selection activeCell="A70" sqref="A70"/>
    </sheetView>
  </sheetViews>
  <sheetFormatPr defaultColWidth="9.28515625" defaultRowHeight="12.75" x14ac:dyDescent="0.2"/>
  <cols>
    <col min="1" max="1" width="85" style="82" customWidth="1"/>
    <col min="2" max="2" width="7.7109375" style="82" customWidth="1"/>
    <col min="3" max="3" width="17.7109375" style="82" customWidth="1"/>
    <col min="4" max="4" width="17.85546875" style="82" customWidth="1"/>
    <col min="5" max="5" width="14.28515625" style="80" customWidth="1"/>
    <col min="6" max="6" width="15.7109375" style="80" customWidth="1"/>
    <col min="7" max="7" width="14.140625" style="84" customWidth="1"/>
    <col min="8" max="8" width="9.28515625" style="84"/>
    <col min="9" max="10" width="9.28515625" style="82"/>
    <col min="11" max="11" width="9.28515625" style="82" customWidth="1"/>
    <col min="12" max="16" width="9.28515625" style="82"/>
    <col min="17" max="17" width="9.28515625" style="82" customWidth="1"/>
    <col min="18" max="20" width="9.28515625" style="82"/>
    <col min="21" max="21" width="9.28515625" style="82" customWidth="1"/>
    <col min="22" max="23" width="9.28515625" style="82"/>
    <col min="24" max="25" width="9.28515625" style="82" customWidth="1"/>
    <col min="26" max="46" width="9.28515625" style="82"/>
    <col min="47" max="47" width="9.28515625" style="82" customWidth="1"/>
    <col min="48" max="54" width="9.28515625" style="82"/>
    <col min="55" max="55" width="9.28515625" style="82" customWidth="1"/>
    <col min="56" max="88" width="9.28515625" style="82"/>
    <col min="89" max="89" width="9.28515625" style="82" customWidth="1"/>
    <col min="90" max="16384" width="9.28515625" style="82"/>
  </cols>
  <sheetData>
    <row r="1" spans="1:8" s="77" customFormat="1" x14ac:dyDescent="0.2">
      <c r="A1" s="76"/>
      <c r="D1" s="79" t="s">
        <v>149</v>
      </c>
      <c r="E1" s="80"/>
      <c r="F1" s="80"/>
    </row>
    <row r="2" spans="1:8" s="77" customFormat="1" x14ac:dyDescent="0.2">
      <c r="A2" s="76"/>
      <c r="D2" s="79" t="s">
        <v>1</v>
      </c>
      <c r="E2" s="80"/>
      <c r="F2" s="80"/>
    </row>
    <row r="3" spans="1:8" s="77" customFormat="1" x14ac:dyDescent="0.2">
      <c r="A3" s="76"/>
      <c r="D3" s="79" t="s">
        <v>2</v>
      </c>
      <c r="E3" s="80"/>
      <c r="F3" s="80"/>
    </row>
    <row r="4" spans="1:8" s="77" customFormat="1" x14ac:dyDescent="0.2">
      <c r="A4" s="76"/>
      <c r="D4" s="81"/>
      <c r="E4" s="80"/>
      <c r="F4" s="80"/>
    </row>
    <row r="5" spans="1:8" s="77" customFormat="1" x14ac:dyDescent="0.2">
      <c r="A5" s="76"/>
      <c r="D5" s="81" t="s">
        <v>150</v>
      </c>
      <c r="E5" s="80"/>
      <c r="F5" s="80"/>
    </row>
    <row r="6" spans="1:8" s="77" customFormat="1" x14ac:dyDescent="0.2">
      <c r="A6" s="76"/>
      <c r="D6" s="81" t="s">
        <v>4</v>
      </c>
      <c r="E6" s="80"/>
      <c r="F6" s="80"/>
    </row>
    <row r="7" spans="1:8" s="77" customFormat="1" x14ac:dyDescent="0.2">
      <c r="A7" s="76"/>
      <c r="D7" s="81" t="s">
        <v>5</v>
      </c>
      <c r="E7" s="80"/>
      <c r="F7" s="80"/>
    </row>
    <row r="8" spans="1:8" s="77" customFormat="1" x14ac:dyDescent="0.2">
      <c r="A8" s="76"/>
      <c r="D8" s="81"/>
      <c r="E8" s="80"/>
      <c r="F8" s="80"/>
    </row>
    <row r="9" spans="1:8" x14ac:dyDescent="0.2">
      <c r="D9" s="83" t="s">
        <v>6</v>
      </c>
    </row>
    <row r="11" spans="1:8" x14ac:dyDescent="0.2">
      <c r="A11" s="85" t="s">
        <v>151</v>
      </c>
      <c r="B11" s="86"/>
      <c r="C11" s="86"/>
      <c r="D11" s="86"/>
    </row>
    <row r="12" spans="1:8" x14ac:dyDescent="0.2">
      <c r="A12" s="85" t="s">
        <v>152</v>
      </c>
      <c r="B12" s="86"/>
      <c r="C12" s="78" t="str">
        <f>Ф1!C10</f>
        <v>АО "Ульбинский металлургический завод"</v>
      </c>
    </row>
    <row r="13" spans="1:8" x14ac:dyDescent="0.2">
      <c r="A13" s="85" t="s">
        <v>153</v>
      </c>
      <c r="B13" s="86"/>
      <c r="C13" s="87">
        <f>Ф1!C20</f>
        <v>45291</v>
      </c>
      <c r="D13" s="86"/>
    </row>
    <row r="14" spans="1:8" x14ac:dyDescent="0.2">
      <c r="A14" s="88"/>
      <c r="B14" s="88"/>
      <c r="C14" s="88"/>
      <c r="D14" s="89" t="s">
        <v>24</v>
      </c>
    </row>
    <row r="15" spans="1:8" s="92" customFormat="1" ht="25.5" customHeight="1" x14ac:dyDescent="0.2">
      <c r="A15" s="244" t="s">
        <v>154</v>
      </c>
      <c r="B15" s="244" t="s">
        <v>26</v>
      </c>
      <c r="C15" s="244" t="s">
        <v>155</v>
      </c>
      <c r="D15" s="244" t="s">
        <v>156</v>
      </c>
      <c r="E15" s="90"/>
      <c r="F15" s="90"/>
      <c r="G15" s="91"/>
      <c r="H15" s="91"/>
    </row>
    <row r="16" spans="1:8" s="92" customFormat="1" x14ac:dyDescent="0.2">
      <c r="A16" s="245"/>
      <c r="B16" s="245"/>
      <c r="C16" s="245"/>
      <c r="D16" s="245"/>
      <c r="E16" s="93"/>
      <c r="F16" s="93"/>
      <c r="G16" s="94"/>
      <c r="H16" s="91"/>
    </row>
    <row r="17" spans="1:8" x14ac:dyDescent="0.2">
      <c r="A17" s="95" t="s">
        <v>157</v>
      </c>
      <c r="B17" s="96" t="s">
        <v>31</v>
      </c>
      <c r="C17" s="97">
        <v>132198170</v>
      </c>
      <c r="D17" s="98">
        <v>121435354</v>
      </c>
      <c r="E17" s="99"/>
    </row>
    <row r="18" spans="1:8" x14ac:dyDescent="0.2">
      <c r="A18" s="95" t="s">
        <v>158</v>
      </c>
      <c r="B18" s="96" t="s">
        <v>33</v>
      </c>
      <c r="C18" s="100">
        <v>104752159</v>
      </c>
      <c r="D18" s="100">
        <v>94672237</v>
      </c>
    </row>
    <row r="19" spans="1:8" s="106" customFormat="1" x14ac:dyDescent="0.2">
      <c r="A19" s="101" t="s">
        <v>159</v>
      </c>
      <c r="B19" s="102" t="s">
        <v>40</v>
      </c>
      <c r="C19" s="103">
        <f>C17-C18</f>
        <v>27446011</v>
      </c>
      <c r="D19" s="103">
        <f>D17-D18</f>
        <v>26763117</v>
      </c>
      <c r="E19" s="104"/>
      <c r="F19" s="104"/>
      <c r="G19" s="105"/>
      <c r="H19" s="105"/>
    </row>
    <row r="20" spans="1:8" x14ac:dyDescent="0.2">
      <c r="A20" s="95" t="s">
        <v>160</v>
      </c>
      <c r="B20" s="96" t="s">
        <v>42</v>
      </c>
      <c r="C20" s="100">
        <v>2357319</v>
      </c>
      <c r="D20" s="100">
        <v>2695723</v>
      </c>
    </row>
    <row r="21" spans="1:8" x14ac:dyDescent="0.2">
      <c r="A21" s="95" t="s">
        <v>161</v>
      </c>
      <c r="B21" s="96" t="s">
        <v>44</v>
      </c>
      <c r="C21" s="100">
        <v>4904558</v>
      </c>
      <c r="D21" s="100">
        <v>4073353</v>
      </c>
    </row>
    <row r="22" spans="1:8" s="106" customFormat="1" x14ac:dyDescent="0.2">
      <c r="A22" s="101" t="s">
        <v>162</v>
      </c>
      <c r="B22" s="102" t="s">
        <v>58</v>
      </c>
      <c r="C22" s="103">
        <f>C19-C20-C21</f>
        <v>20184134</v>
      </c>
      <c r="D22" s="103">
        <f>D19-D20-D21</f>
        <v>19994041</v>
      </c>
      <c r="E22" s="104"/>
      <c r="F22" s="104"/>
      <c r="G22" s="105"/>
      <c r="H22" s="105"/>
    </row>
    <row r="23" spans="1:8" x14ac:dyDescent="0.2">
      <c r="A23" s="95" t="s">
        <v>163</v>
      </c>
      <c r="B23" s="96" t="s">
        <v>60</v>
      </c>
      <c r="C23" s="100">
        <v>1171709</v>
      </c>
      <c r="D23" s="100">
        <v>1698197</v>
      </c>
    </row>
    <row r="24" spans="1:8" x14ac:dyDescent="0.2">
      <c r="A24" s="95" t="s">
        <v>164</v>
      </c>
      <c r="B24" s="96" t="s">
        <v>62</v>
      </c>
      <c r="C24" s="100">
        <v>1297473</v>
      </c>
      <c r="D24" s="100">
        <v>1752831</v>
      </c>
    </row>
    <row r="25" spans="1:8" ht="25.5" x14ac:dyDescent="0.2">
      <c r="A25" s="95" t="s">
        <v>165</v>
      </c>
      <c r="B25" s="96" t="s">
        <v>166</v>
      </c>
      <c r="C25" s="107">
        <v>5677209</v>
      </c>
      <c r="D25" s="100">
        <v>-1747904.9999999995</v>
      </c>
    </row>
    <row r="26" spans="1:8" x14ac:dyDescent="0.2">
      <c r="A26" s="95" t="s">
        <v>167</v>
      </c>
      <c r="B26" s="96" t="s">
        <v>168</v>
      </c>
      <c r="C26" s="100">
        <v>392159</v>
      </c>
      <c r="D26" s="100">
        <v>1629186</v>
      </c>
    </row>
    <row r="27" spans="1:8" x14ac:dyDescent="0.2">
      <c r="A27" s="95" t="s">
        <v>169</v>
      </c>
      <c r="B27" s="96" t="s">
        <v>170</v>
      </c>
      <c r="C27" s="100">
        <v>4369725</v>
      </c>
      <c r="D27" s="100">
        <v>2956692</v>
      </c>
    </row>
    <row r="28" spans="1:8" s="106" customFormat="1" x14ac:dyDescent="0.2">
      <c r="A28" s="101" t="s">
        <v>171</v>
      </c>
      <c r="B28" s="102">
        <v>100</v>
      </c>
      <c r="C28" s="103">
        <f>C22+C23-C24+C25+C26-C27</f>
        <v>21758013</v>
      </c>
      <c r="D28" s="103">
        <f>D22+D23-D24+D25+D26-D27</f>
        <v>16863996</v>
      </c>
      <c r="E28" s="104"/>
      <c r="F28" s="104"/>
      <c r="G28" s="105"/>
      <c r="H28" s="105"/>
    </row>
    <row r="29" spans="1:8" x14ac:dyDescent="0.2">
      <c r="A29" s="95" t="s">
        <v>172</v>
      </c>
      <c r="B29" s="96" t="s">
        <v>173</v>
      </c>
      <c r="C29" s="100">
        <v>4119386</v>
      </c>
      <c r="D29" s="100">
        <v>4164647</v>
      </c>
      <c r="G29" s="108"/>
      <c r="H29" s="109"/>
    </row>
    <row r="30" spans="1:8" s="106" customFormat="1" ht="25.5" x14ac:dyDescent="0.2">
      <c r="A30" s="101" t="s">
        <v>174</v>
      </c>
      <c r="B30" s="102" t="s">
        <v>175</v>
      </c>
      <c r="C30" s="103">
        <f>C28-C29</f>
        <v>17638627</v>
      </c>
      <c r="D30" s="103">
        <f>D28-D29</f>
        <v>12699349</v>
      </c>
      <c r="E30" s="104"/>
      <c r="F30" s="104"/>
      <c r="G30" s="105"/>
      <c r="H30" s="105"/>
    </row>
    <row r="31" spans="1:8" x14ac:dyDescent="0.2">
      <c r="A31" s="95" t="s">
        <v>176</v>
      </c>
      <c r="B31" s="96" t="s">
        <v>177</v>
      </c>
      <c r="C31" s="100"/>
      <c r="D31" s="100"/>
    </row>
    <row r="32" spans="1:8" s="106" customFormat="1" x14ac:dyDescent="0.2">
      <c r="A32" s="101" t="s">
        <v>178</v>
      </c>
      <c r="B32" s="102">
        <v>300</v>
      </c>
      <c r="C32" s="103">
        <f>C30+C31</f>
        <v>17638627</v>
      </c>
      <c r="D32" s="103">
        <f>D30+D31</f>
        <v>12699349</v>
      </c>
      <c r="E32" s="104"/>
      <c r="F32" s="104"/>
      <c r="G32" s="108"/>
      <c r="H32" s="109"/>
    </row>
    <row r="33" spans="1:8" x14ac:dyDescent="0.2">
      <c r="A33" s="95" t="s">
        <v>179</v>
      </c>
      <c r="B33" s="96"/>
      <c r="C33" s="100">
        <f t="shared" ref="C33" si="0">C32-C34</f>
        <v>17638627</v>
      </c>
      <c r="D33" s="100">
        <f>D32-D34</f>
        <v>12699349</v>
      </c>
    </row>
    <row r="34" spans="1:8" x14ac:dyDescent="0.2">
      <c r="A34" s="95" t="s">
        <v>180</v>
      </c>
      <c r="B34" s="96"/>
      <c r="C34" s="100"/>
      <c r="D34" s="100"/>
    </row>
    <row r="35" spans="1:8" x14ac:dyDescent="0.2">
      <c r="A35" s="101" t="s">
        <v>181</v>
      </c>
      <c r="B35" s="102">
        <v>400</v>
      </c>
      <c r="C35" s="103">
        <f>C46+C52</f>
        <v>7814</v>
      </c>
      <c r="D35" s="103">
        <f>D46+D52</f>
        <v>-726141</v>
      </c>
      <c r="G35" s="108"/>
      <c r="H35" s="109"/>
    </row>
    <row r="36" spans="1:8" x14ac:dyDescent="0.2">
      <c r="A36" s="95" t="s">
        <v>182</v>
      </c>
      <c r="B36" s="96"/>
      <c r="C36" s="100"/>
      <c r="D36" s="100"/>
    </row>
    <row r="37" spans="1:8" ht="26.65" customHeight="1" x14ac:dyDescent="0.2">
      <c r="A37" s="95" t="s">
        <v>183</v>
      </c>
      <c r="B37" s="96">
        <v>410</v>
      </c>
      <c r="C37" s="100"/>
      <c r="D37" s="100"/>
    </row>
    <row r="38" spans="1:8" ht="25.5" x14ac:dyDescent="0.2">
      <c r="A38" s="95" t="s">
        <v>184</v>
      </c>
      <c r="B38" s="96" t="s">
        <v>185</v>
      </c>
      <c r="C38" s="100"/>
      <c r="D38" s="100"/>
    </row>
    <row r="39" spans="1:8" x14ac:dyDescent="0.2">
      <c r="A39" s="95" t="s">
        <v>186</v>
      </c>
      <c r="B39" s="96" t="s">
        <v>187</v>
      </c>
      <c r="C39" s="100"/>
      <c r="D39" s="100"/>
    </row>
    <row r="40" spans="1:8" x14ac:dyDescent="0.2">
      <c r="A40" s="95" t="s">
        <v>188</v>
      </c>
      <c r="B40" s="96" t="s">
        <v>189</v>
      </c>
      <c r="C40" s="100"/>
      <c r="D40" s="100"/>
    </row>
    <row r="41" spans="1:8" x14ac:dyDescent="0.2">
      <c r="A41" s="95" t="s">
        <v>190</v>
      </c>
      <c r="B41" s="96" t="s">
        <v>191</v>
      </c>
      <c r="C41" s="100">
        <v>-30565</v>
      </c>
      <c r="D41" s="100">
        <v>-8289</v>
      </c>
    </row>
    <row r="42" spans="1:8" x14ac:dyDescent="0.2">
      <c r="A42" s="95" t="s">
        <v>192</v>
      </c>
      <c r="B42" s="96" t="s">
        <v>193</v>
      </c>
      <c r="C42" s="100"/>
      <c r="D42" s="100"/>
    </row>
    <row r="43" spans="1:8" x14ac:dyDescent="0.2">
      <c r="A43" s="95" t="s">
        <v>194</v>
      </c>
      <c r="B43" s="96" t="s">
        <v>195</v>
      </c>
      <c r="C43" s="100"/>
      <c r="D43" s="100"/>
    </row>
    <row r="44" spans="1:8" x14ac:dyDescent="0.2">
      <c r="A44" s="95" t="s">
        <v>196</v>
      </c>
      <c r="B44" s="96" t="s">
        <v>197</v>
      </c>
      <c r="C44" s="100"/>
      <c r="D44" s="100"/>
    </row>
    <row r="45" spans="1:8" ht="19.149999999999999" customHeight="1" x14ac:dyDescent="0.2">
      <c r="A45" s="95" t="s">
        <v>198</v>
      </c>
      <c r="B45" s="96" t="s">
        <v>199</v>
      </c>
      <c r="C45" s="100"/>
      <c r="D45" s="100"/>
    </row>
    <row r="46" spans="1:8" ht="51.75" customHeight="1" x14ac:dyDescent="0.2">
      <c r="A46" s="101" t="s">
        <v>200</v>
      </c>
      <c r="B46" s="102" t="s">
        <v>201</v>
      </c>
      <c r="C46" s="100">
        <f>SUM(C37:C45)</f>
        <v>-30565</v>
      </c>
      <c r="D46" s="100">
        <f>SUM(D37:D45)</f>
        <v>-8289</v>
      </c>
    </row>
    <row r="47" spans="1:8" ht="25.5" customHeight="1" x14ac:dyDescent="0.2">
      <c r="A47" s="95" t="s">
        <v>202</v>
      </c>
      <c r="B47" s="96" t="s">
        <v>203</v>
      </c>
      <c r="C47" s="100"/>
      <c r="D47" s="100"/>
    </row>
    <row r="48" spans="1:8" ht="46.5" customHeight="1" x14ac:dyDescent="0.2">
      <c r="A48" s="95" t="s">
        <v>184</v>
      </c>
      <c r="B48" s="96" t="s">
        <v>204</v>
      </c>
      <c r="C48" s="100"/>
      <c r="D48" s="100"/>
    </row>
    <row r="49" spans="1:8" ht="19.149999999999999" customHeight="1" x14ac:dyDescent="0.2">
      <c r="A49" s="95" t="s">
        <v>205</v>
      </c>
      <c r="B49" s="96" t="s">
        <v>206</v>
      </c>
      <c r="C49" s="100">
        <v>45313</v>
      </c>
      <c r="D49" s="100">
        <v>-62574</v>
      </c>
    </row>
    <row r="50" spans="1:8" ht="19.149999999999999" customHeight="1" x14ac:dyDescent="0.2">
      <c r="A50" s="95" t="s">
        <v>198</v>
      </c>
      <c r="B50" s="96" t="s">
        <v>207</v>
      </c>
      <c r="C50" s="100"/>
      <c r="D50" s="100"/>
    </row>
    <row r="51" spans="1:8" ht="45" customHeight="1" x14ac:dyDescent="0.2">
      <c r="A51" s="95" t="s">
        <v>208</v>
      </c>
      <c r="B51" s="96" t="s">
        <v>209</v>
      </c>
      <c r="C51" s="100">
        <v>-6934</v>
      </c>
      <c r="D51" s="100">
        <v>-655278</v>
      </c>
    </row>
    <row r="52" spans="1:8" ht="65.25" customHeight="1" x14ac:dyDescent="0.2">
      <c r="A52" s="101" t="s">
        <v>210</v>
      </c>
      <c r="B52" s="102" t="s">
        <v>211</v>
      </c>
      <c r="C52" s="100">
        <f>SUM(C47:C51)</f>
        <v>38379</v>
      </c>
      <c r="D52" s="100">
        <f>SUM(D47:D51)</f>
        <v>-717852</v>
      </c>
    </row>
    <row r="53" spans="1:8" s="106" customFormat="1" ht="25.5" x14ac:dyDescent="0.2">
      <c r="A53" s="101" t="s">
        <v>212</v>
      </c>
      <c r="B53" s="102">
        <v>500</v>
      </c>
      <c r="C53" s="103">
        <f>C32+C35</f>
        <v>17646441</v>
      </c>
      <c r="D53" s="103">
        <f>D32+D35</f>
        <v>11973208</v>
      </c>
      <c r="E53" s="104"/>
      <c r="F53" s="104"/>
      <c r="G53" s="105"/>
      <c r="H53" s="105"/>
    </row>
    <row r="54" spans="1:8" x14ac:dyDescent="0.2">
      <c r="A54" s="95" t="s">
        <v>213</v>
      </c>
      <c r="B54" s="96"/>
      <c r="C54" s="100"/>
      <c r="D54" s="100"/>
    </row>
    <row r="55" spans="1:8" x14ac:dyDescent="0.2">
      <c r="A55" s="95" t="s">
        <v>179</v>
      </c>
      <c r="B55" s="96"/>
      <c r="C55" s="100">
        <f t="shared" ref="C55:D55" si="1">C53-C56</f>
        <v>17646441</v>
      </c>
      <c r="D55" s="100">
        <f t="shared" si="1"/>
        <v>11973208</v>
      </c>
    </row>
    <row r="56" spans="1:8" x14ac:dyDescent="0.2">
      <c r="A56" s="95" t="s">
        <v>214</v>
      </c>
      <c r="B56" s="96"/>
      <c r="C56" s="100"/>
      <c r="D56" s="110"/>
    </row>
    <row r="57" spans="1:8" s="106" customFormat="1" x14ac:dyDescent="0.2">
      <c r="A57" s="101" t="s">
        <v>215</v>
      </c>
      <c r="B57" s="102" t="s">
        <v>216</v>
      </c>
      <c r="C57" s="111"/>
      <c r="D57" s="112"/>
      <c r="E57" s="104"/>
      <c r="F57" s="104"/>
      <c r="G57" s="105"/>
      <c r="H57" s="105"/>
    </row>
    <row r="58" spans="1:8" x14ac:dyDescent="0.2">
      <c r="A58" s="95" t="s">
        <v>182</v>
      </c>
      <c r="B58" s="96"/>
      <c r="C58" s="100"/>
      <c r="D58" s="110"/>
    </row>
    <row r="59" spans="1:8" x14ac:dyDescent="0.2">
      <c r="A59" s="95" t="s">
        <v>217</v>
      </c>
      <c r="B59" s="96"/>
      <c r="C59" s="100"/>
      <c r="D59" s="110"/>
    </row>
    <row r="60" spans="1:8" x14ac:dyDescent="0.2">
      <c r="A60" s="95" t="s">
        <v>218</v>
      </c>
      <c r="B60" s="113"/>
      <c r="C60" s="114">
        <f t="shared" ref="C60" si="2">C33/4405169</f>
        <v>4.0040749855453903</v>
      </c>
      <c r="D60" s="114">
        <f>D33/4405169</f>
        <v>2.8828290129164169</v>
      </c>
    </row>
    <row r="61" spans="1:8" x14ac:dyDescent="0.2">
      <c r="A61" s="95" t="s">
        <v>219</v>
      </c>
      <c r="B61" s="113"/>
      <c r="C61" s="100"/>
      <c r="D61" s="110"/>
    </row>
    <row r="62" spans="1:8" x14ac:dyDescent="0.2">
      <c r="A62" s="95" t="s">
        <v>220</v>
      </c>
      <c r="B62" s="113"/>
      <c r="C62" s="100"/>
      <c r="D62" s="100"/>
    </row>
    <row r="63" spans="1:8" x14ac:dyDescent="0.2">
      <c r="A63" s="95" t="s">
        <v>218</v>
      </c>
      <c r="B63" s="113"/>
      <c r="C63" s="100"/>
      <c r="D63" s="100"/>
    </row>
    <row r="64" spans="1:8" x14ac:dyDescent="0.2">
      <c r="A64" s="95" t="s">
        <v>219</v>
      </c>
      <c r="B64" s="113"/>
      <c r="C64" s="100"/>
      <c r="D64" s="110"/>
    </row>
    <row r="66" spans="1:8" s="86" customFormat="1" x14ac:dyDescent="0.2">
      <c r="A66" s="115"/>
      <c r="E66" s="116"/>
      <c r="F66" s="116"/>
      <c r="G66" s="117"/>
      <c r="H66" s="117"/>
    </row>
    <row r="67" spans="1:8" s="86" customFormat="1" x14ac:dyDescent="0.2">
      <c r="A67" s="118" t="str">
        <f>Ф1!A147</f>
        <v>Председатель Правления                                           Бежецкий Сергей Владимирович</v>
      </c>
      <c r="C67" s="86" t="s">
        <v>221</v>
      </c>
      <c r="E67" s="116"/>
      <c r="F67" s="116"/>
      <c r="G67" s="117"/>
      <c r="H67" s="117"/>
    </row>
    <row r="68" spans="1:8" s="86" customFormat="1" x14ac:dyDescent="0.2">
      <c r="A68" s="119" t="s">
        <v>222</v>
      </c>
      <c r="C68" s="120" t="s">
        <v>146</v>
      </c>
      <c r="D68" s="120"/>
      <c r="E68" s="116"/>
      <c r="F68" s="116"/>
      <c r="G68" s="117"/>
      <c r="H68" s="117"/>
    </row>
    <row r="69" spans="1:8" s="86" customFormat="1" x14ac:dyDescent="0.2">
      <c r="A69" s="118"/>
      <c r="C69" s="120"/>
      <c r="D69" s="120"/>
      <c r="E69" s="116"/>
      <c r="F69" s="116"/>
      <c r="G69" s="117"/>
      <c r="H69" s="117"/>
    </row>
    <row r="70" spans="1:8" s="86" customFormat="1" x14ac:dyDescent="0.2">
      <c r="A70" s="115" t="str">
        <f>Ф1!A150</f>
        <v>И.о. главного бухгалтера                                            Диброва Ирина Викторовна</v>
      </c>
      <c r="C70" s="86" t="s">
        <v>221</v>
      </c>
      <c r="E70" s="116"/>
      <c r="F70" s="116"/>
      <c r="G70" s="117"/>
      <c r="H70" s="117"/>
    </row>
    <row r="71" spans="1:8" s="86" customFormat="1" x14ac:dyDescent="0.2">
      <c r="A71" s="118" t="str">
        <f>Ф1!A151</f>
        <v xml:space="preserve">                                                                                          (фамилия, имя, отчество)</v>
      </c>
      <c r="C71" s="246" t="s">
        <v>146</v>
      </c>
      <c r="D71" s="246"/>
      <c r="E71" s="116"/>
      <c r="F71" s="116"/>
      <c r="G71" s="117"/>
      <c r="H71" s="117"/>
    </row>
    <row r="72" spans="1:8" s="86" customFormat="1" x14ac:dyDescent="0.2">
      <c r="A72" s="118"/>
      <c r="C72" s="121"/>
      <c r="D72" s="121"/>
      <c r="E72" s="116"/>
      <c r="F72" s="116"/>
      <c r="G72" s="117"/>
      <c r="H72" s="117"/>
    </row>
    <row r="73" spans="1:8" s="86" customFormat="1" x14ac:dyDescent="0.2">
      <c r="A73" s="86" t="s">
        <v>148</v>
      </c>
      <c r="E73" s="116"/>
      <c r="F73" s="116"/>
      <c r="G73" s="117"/>
      <c r="H73" s="117"/>
    </row>
  </sheetData>
  <mergeCells count="5">
    <mergeCell ref="A15:A16"/>
    <mergeCell ref="B15:B16"/>
    <mergeCell ref="C15:C16"/>
    <mergeCell ref="D15:D16"/>
    <mergeCell ref="C71:D71"/>
  </mergeCells>
  <pageMargins left="0.70866141732283472" right="0.70866141732283472" top="0.54" bottom="0.46" header="0.31496062992125984" footer="0.31496062992125984"/>
  <pageSetup paperSize="9" scale="64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8F07-6E86-49A1-83D2-8F4FA76D7134}">
  <sheetPr>
    <pageSetUpPr autoPageBreaks="0" fitToPage="1"/>
  </sheetPr>
  <dimension ref="A1:K97"/>
  <sheetViews>
    <sheetView zoomScale="80" zoomScaleNormal="80" zoomScaleSheetLayoutView="90" workbookViewId="0">
      <selection activeCell="A26" sqref="A26"/>
    </sheetView>
  </sheetViews>
  <sheetFormatPr defaultColWidth="67.28515625" defaultRowHeight="12.75" x14ac:dyDescent="0.2"/>
  <cols>
    <col min="1" max="1" width="87.28515625" style="122" customWidth="1"/>
    <col min="2" max="2" width="10.28515625" style="122" bestFit="1" customWidth="1"/>
    <col min="3" max="3" width="15.28515625" style="122" customWidth="1"/>
    <col min="4" max="4" width="15.7109375" style="122" customWidth="1"/>
    <col min="5" max="5" width="13.28515625" style="123" customWidth="1"/>
    <col min="6" max="11" width="9.28515625" style="122" customWidth="1"/>
    <col min="12" max="254" width="9.28515625" customWidth="1"/>
  </cols>
  <sheetData>
    <row r="1" spans="1:11" s="77" customFormat="1" x14ac:dyDescent="0.2">
      <c r="A1" s="124"/>
      <c r="B1" s="125"/>
      <c r="D1" s="79" t="s">
        <v>223</v>
      </c>
      <c r="E1" s="126"/>
    </row>
    <row r="2" spans="1:11" s="77" customFormat="1" x14ac:dyDescent="0.2">
      <c r="A2" s="124"/>
      <c r="B2" s="125"/>
      <c r="D2" s="79" t="s">
        <v>1</v>
      </c>
      <c r="E2" s="126"/>
    </row>
    <row r="3" spans="1:11" s="77" customFormat="1" x14ac:dyDescent="0.2">
      <c r="A3" s="124"/>
      <c r="B3" s="125"/>
      <c r="D3" s="79" t="s">
        <v>2</v>
      </c>
      <c r="E3" s="126"/>
    </row>
    <row r="4" spans="1:11" x14ac:dyDescent="0.2">
      <c r="D4" s="127"/>
    </row>
    <row r="5" spans="1:11" s="128" customFormat="1" x14ac:dyDescent="0.2">
      <c r="A5" s="120"/>
      <c r="B5" s="120"/>
      <c r="C5" s="120"/>
      <c r="D5" s="79" t="s">
        <v>224</v>
      </c>
      <c r="E5" s="123"/>
      <c r="F5" s="120"/>
      <c r="G5" s="120"/>
      <c r="H5" s="120"/>
      <c r="I5" s="120"/>
      <c r="J5" s="120"/>
      <c r="K5" s="120"/>
    </row>
    <row r="6" spans="1:11" s="128" customFormat="1" x14ac:dyDescent="0.2">
      <c r="A6" s="120"/>
      <c r="B6" s="120"/>
      <c r="C6" s="120"/>
      <c r="D6" s="79" t="s">
        <v>225</v>
      </c>
      <c r="E6" s="123"/>
      <c r="F6" s="120"/>
      <c r="G6" s="120"/>
      <c r="H6" s="120"/>
      <c r="I6" s="120"/>
      <c r="J6" s="120"/>
      <c r="K6" s="120"/>
    </row>
    <row r="7" spans="1:11" s="128" customFormat="1" x14ac:dyDescent="0.2">
      <c r="A7" s="129"/>
      <c r="B7" s="129" t="s">
        <v>226</v>
      </c>
      <c r="C7" s="129"/>
      <c r="D7" s="79" t="s">
        <v>228</v>
      </c>
      <c r="E7" s="123"/>
      <c r="F7" s="120"/>
      <c r="G7" s="120"/>
      <c r="H7" s="120"/>
      <c r="I7" s="120"/>
      <c r="J7" s="120"/>
      <c r="K7" s="120"/>
    </row>
    <row r="8" spans="1:11" x14ac:dyDescent="0.2">
      <c r="A8" s="129"/>
      <c r="B8" s="129"/>
      <c r="C8" s="129"/>
      <c r="D8" s="131"/>
    </row>
    <row r="9" spans="1:11" x14ac:dyDescent="0.2">
      <c r="A9" s="132"/>
      <c r="B9" s="129"/>
      <c r="C9" s="129"/>
      <c r="D9" s="133" t="s">
        <v>229</v>
      </c>
    </row>
    <row r="10" spans="1:11" x14ac:dyDescent="0.2">
      <c r="A10" s="134" t="s">
        <v>230</v>
      </c>
      <c r="B10" s="135"/>
      <c r="C10" s="135"/>
      <c r="D10" s="136"/>
      <c r="E10" s="136"/>
    </row>
    <row r="11" spans="1:11" x14ac:dyDescent="0.2">
      <c r="A11" s="134" t="s">
        <v>231</v>
      </c>
      <c r="B11" s="137">
        <f>Ф1!C20</f>
        <v>45291</v>
      </c>
      <c r="C11" s="135"/>
      <c r="D11" s="136"/>
      <c r="E11" s="136"/>
    </row>
    <row r="12" spans="1:11" x14ac:dyDescent="0.2">
      <c r="A12" s="134" t="s">
        <v>232</v>
      </c>
      <c r="B12" s="135"/>
      <c r="C12" s="135"/>
      <c r="D12" s="136"/>
      <c r="E12" s="136"/>
    </row>
    <row r="13" spans="1:11" x14ac:dyDescent="0.2">
      <c r="A13" s="132"/>
      <c r="B13" s="129"/>
      <c r="C13" s="129"/>
      <c r="D13" s="138"/>
    </row>
    <row r="14" spans="1:11" x14ac:dyDescent="0.2">
      <c r="A14" s="132"/>
      <c r="B14" s="129"/>
      <c r="C14" s="129"/>
      <c r="D14" s="138"/>
    </row>
    <row r="15" spans="1:11" x14ac:dyDescent="0.2">
      <c r="A15" s="132"/>
      <c r="B15" s="129"/>
      <c r="C15" s="129"/>
      <c r="D15" s="138"/>
    </row>
    <row r="16" spans="1:11" s="122" customFormat="1" x14ac:dyDescent="0.2">
      <c r="A16" s="139" t="s">
        <v>233</v>
      </c>
      <c r="B16" s="129"/>
      <c r="C16" s="129"/>
      <c r="D16" s="138"/>
      <c r="E16" s="123"/>
    </row>
    <row r="17" spans="1:5" s="122" customFormat="1" x14ac:dyDescent="0.2">
      <c r="A17" s="140"/>
      <c r="B17" s="140"/>
      <c r="C17" s="140"/>
      <c r="D17" s="141" t="s">
        <v>234</v>
      </c>
      <c r="E17" s="123"/>
    </row>
    <row r="18" spans="1:5" s="122" customFormat="1" ht="33" customHeight="1" x14ac:dyDescent="0.2">
      <c r="A18" s="142" t="s">
        <v>235</v>
      </c>
      <c r="B18" s="143" t="s">
        <v>236</v>
      </c>
      <c r="C18" s="143" t="s">
        <v>155</v>
      </c>
      <c r="D18" s="143" t="s">
        <v>156</v>
      </c>
      <c r="E18" s="123"/>
    </row>
    <row r="19" spans="1:5" s="122" customFormat="1" x14ac:dyDescent="0.2">
      <c r="A19" s="144" t="s">
        <v>237</v>
      </c>
      <c r="B19" s="145"/>
      <c r="C19" s="145"/>
      <c r="D19" s="146"/>
      <c r="E19" s="123"/>
    </row>
    <row r="20" spans="1:5" s="122" customFormat="1" x14ac:dyDescent="0.2">
      <c r="A20" s="147" t="s">
        <v>238</v>
      </c>
      <c r="B20" s="148">
        <v>10</v>
      </c>
      <c r="C20" s="149">
        <f>SUM(C22:C27)</f>
        <v>116572670</v>
      </c>
      <c r="D20" s="149">
        <f>SUM(D22:D27)</f>
        <v>151107345</v>
      </c>
      <c r="E20" s="123"/>
    </row>
    <row r="21" spans="1:5" s="122" customFormat="1" x14ac:dyDescent="0.2">
      <c r="A21" s="150" t="s">
        <v>239</v>
      </c>
      <c r="B21" s="151"/>
      <c r="C21" s="152"/>
      <c r="D21" s="152"/>
      <c r="E21" s="123"/>
    </row>
    <row r="22" spans="1:5" s="122" customFormat="1" x14ac:dyDescent="0.2">
      <c r="A22" s="150" t="s">
        <v>240</v>
      </c>
      <c r="B22" s="153">
        <v>11</v>
      </c>
      <c r="C22" s="154">
        <v>112607519</v>
      </c>
      <c r="D22" s="152">
        <v>111397029</v>
      </c>
      <c r="E22" s="123"/>
    </row>
    <row r="23" spans="1:5" s="122" customFormat="1" x14ac:dyDescent="0.2">
      <c r="A23" s="155" t="s">
        <v>241</v>
      </c>
      <c r="B23" s="153">
        <v>12</v>
      </c>
      <c r="C23" s="156"/>
      <c r="D23" s="152"/>
      <c r="E23" s="123"/>
    </row>
    <row r="24" spans="1:5" s="122" customFormat="1" x14ac:dyDescent="0.2">
      <c r="A24" s="150" t="s">
        <v>242</v>
      </c>
      <c r="B24" s="153">
        <v>13</v>
      </c>
      <c r="C24" s="154">
        <v>2426385</v>
      </c>
      <c r="D24" s="152">
        <v>35755508</v>
      </c>
      <c r="E24" s="123"/>
    </row>
    <row r="25" spans="1:5" s="122" customFormat="1" x14ac:dyDescent="0.2">
      <c r="A25" s="150" t="s">
        <v>243</v>
      </c>
      <c r="B25" s="153">
        <v>14</v>
      </c>
      <c r="C25" s="157"/>
      <c r="D25" s="157"/>
      <c r="E25" s="123"/>
    </row>
    <row r="26" spans="1:5" s="122" customFormat="1" x14ac:dyDescent="0.2">
      <c r="A26" s="150" t="s">
        <v>244</v>
      </c>
      <c r="B26" s="153">
        <v>15</v>
      </c>
      <c r="C26" s="154">
        <v>985649</v>
      </c>
      <c r="D26" s="152">
        <v>737931</v>
      </c>
      <c r="E26" s="123"/>
    </row>
    <row r="27" spans="1:5" s="122" customFormat="1" x14ac:dyDescent="0.2">
      <c r="A27" s="150" t="s">
        <v>245</v>
      </c>
      <c r="B27" s="153">
        <v>16</v>
      </c>
      <c r="C27" s="154">
        <v>553117</v>
      </c>
      <c r="D27" s="152">
        <v>3216877</v>
      </c>
      <c r="E27" s="123"/>
    </row>
    <row r="28" spans="1:5" s="122" customFormat="1" x14ac:dyDescent="0.2">
      <c r="A28" s="147" t="s">
        <v>246</v>
      </c>
      <c r="B28" s="148">
        <v>20</v>
      </c>
      <c r="C28" s="158">
        <f>SUM(C30:C36)</f>
        <v>103811589</v>
      </c>
      <c r="D28" s="159">
        <f>SUM(D30:D36)</f>
        <v>141330720</v>
      </c>
      <c r="E28" s="123"/>
    </row>
    <row r="29" spans="1:5" s="122" customFormat="1" x14ac:dyDescent="0.2">
      <c r="A29" s="150" t="s">
        <v>239</v>
      </c>
      <c r="B29" s="153"/>
      <c r="C29" s="161"/>
      <c r="D29" s="160"/>
      <c r="E29" s="123"/>
    </row>
    <row r="30" spans="1:5" s="122" customFormat="1" x14ac:dyDescent="0.2">
      <c r="A30" s="150" t="s">
        <v>247</v>
      </c>
      <c r="B30" s="153">
        <v>21</v>
      </c>
      <c r="C30" s="162">
        <v>61594989</v>
      </c>
      <c r="D30" s="160">
        <v>90396239</v>
      </c>
      <c r="E30" s="123"/>
    </row>
    <row r="31" spans="1:5" s="122" customFormat="1" x14ac:dyDescent="0.2">
      <c r="A31" s="150" t="s">
        <v>248</v>
      </c>
      <c r="B31" s="153">
        <v>22</v>
      </c>
      <c r="C31" s="154">
        <v>915939</v>
      </c>
      <c r="D31" s="160">
        <v>17560464</v>
      </c>
      <c r="E31" s="123"/>
    </row>
    <row r="32" spans="1:5" s="122" customFormat="1" x14ac:dyDescent="0.2">
      <c r="A32" s="150" t="s">
        <v>249</v>
      </c>
      <c r="B32" s="153">
        <v>23</v>
      </c>
      <c r="C32" s="154">
        <v>19863739</v>
      </c>
      <c r="D32" s="160">
        <v>15958674</v>
      </c>
      <c r="E32" s="123"/>
    </row>
    <row r="33" spans="1:5" s="122" customFormat="1" x14ac:dyDescent="0.2">
      <c r="A33" s="150" t="s">
        <v>250</v>
      </c>
      <c r="B33" s="153">
        <v>24</v>
      </c>
      <c r="C33" s="154">
        <v>70162</v>
      </c>
      <c r="D33" s="160">
        <v>71435</v>
      </c>
      <c r="E33" s="123"/>
    </row>
    <row r="34" spans="1:5" s="122" customFormat="1" x14ac:dyDescent="0.2">
      <c r="A34" s="150" t="s">
        <v>251</v>
      </c>
      <c r="B34" s="153">
        <v>25</v>
      </c>
      <c r="C34" s="157"/>
      <c r="D34" s="163"/>
      <c r="E34" s="123"/>
    </row>
    <row r="35" spans="1:5" s="122" customFormat="1" x14ac:dyDescent="0.2">
      <c r="A35" s="150" t="s">
        <v>252</v>
      </c>
      <c r="B35" s="153">
        <v>26</v>
      </c>
      <c r="C35" s="154">
        <v>15258413</v>
      </c>
      <c r="D35" s="160">
        <v>12589329</v>
      </c>
      <c r="E35" s="123"/>
    </row>
    <row r="36" spans="1:5" s="122" customFormat="1" x14ac:dyDescent="0.2">
      <c r="A36" s="150" t="s">
        <v>253</v>
      </c>
      <c r="B36" s="153">
        <v>27</v>
      </c>
      <c r="C36" s="154">
        <v>6108347</v>
      </c>
      <c r="D36" s="160">
        <v>4754579</v>
      </c>
      <c r="E36" s="123"/>
    </row>
    <row r="37" spans="1:5" s="122" customFormat="1" x14ac:dyDescent="0.2">
      <c r="A37" s="164" t="s">
        <v>254</v>
      </c>
      <c r="B37" s="148">
        <v>30</v>
      </c>
      <c r="C37" s="165">
        <f>C20-C28</f>
        <v>12761081</v>
      </c>
      <c r="D37" s="165">
        <f>D20-D28</f>
        <v>9776625</v>
      </c>
      <c r="E37" s="123"/>
    </row>
    <row r="38" spans="1:5" s="122" customFormat="1" x14ac:dyDescent="0.2">
      <c r="A38" s="144" t="s">
        <v>255</v>
      </c>
      <c r="B38" s="148"/>
      <c r="C38" s="166"/>
      <c r="D38" s="167"/>
      <c r="E38" s="123"/>
    </row>
    <row r="39" spans="1:5" s="122" customFormat="1" x14ac:dyDescent="0.2">
      <c r="A39" s="147" t="s">
        <v>256</v>
      </c>
      <c r="B39" s="148">
        <v>40</v>
      </c>
      <c r="C39" s="165">
        <f>SUM(C41:C52)</f>
        <v>67919</v>
      </c>
      <c r="D39" s="165">
        <f>SUM(D41:D52)</f>
        <v>1388213</v>
      </c>
      <c r="E39" s="123"/>
    </row>
    <row r="40" spans="1:5" s="122" customFormat="1" x14ac:dyDescent="0.2">
      <c r="A40" s="150" t="s">
        <v>239</v>
      </c>
      <c r="B40" s="153"/>
      <c r="C40" s="161"/>
      <c r="D40" s="160"/>
      <c r="E40" s="123"/>
    </row>
    <row r="41" spans="1:5" s="122" customFormat="1" x14ac:dyDescent="0.2">
      <c r="A41" s="150" t="s">
        <v>257</v>
      </c>
      <c r="B41" s="153">
        <v>41</v>
      </c>
      <c r="C41" s="154">
        <v>21387</v>
      </c>
      <c r="D41" s="160">
        <v>1207180</v>
      </c>
      <c r="E41" s="123"/>
    </row>
    <row r="42" spans="1:5" s="122" customFormat="1" x14ac:dyDescent="0.2">
      <c r="A42" s="150" t="s">
        <v>258</v>
      </c>
      <c r="B42" s="153">
        <v>42</v>
      </c>
      <c r="C42" s="154"/>
      <c r="D42" s="160"/>
      <c r="E42" s="123"/>
    </row>
    <row r="43" spans="1:5" s="122" customFormat="1" x14ac:dyDescent="0.2">
      <c r="A43" s="150" t="s">
        <v>259</v>
      </c>
      <c r="B43" s="153">
        <v>43</v>
      </c>
      <c r="C43" s="154">
        <v>13863</v>
      </c>
      <c r="D43" s="160">
        <v>466</v>
      </c>
      <c r="E43" s="123"/>
    </row>
    <row r="44" spans="1:5" s="122" customFormat="1" ht="25.5" x14ac:dyDescent="0.2">
      <c r="A44" s="168" t="s">
        <v>260</v>
      </c>
      <c r="B44" s="153">
        <v>44</v>
      </c>
      <c r="C44" s="156"/>
      <c r="D44" s="160"/>
      <c r="E44" s="123"/>
    </row>
    <row r="45" spans="1:5" s="122" customFormat="1" x14ac:dyDescent="0.2">
      <c r="A45" s="150" t="s">
        <v>261</v>
      </c>
      <c r="B45" s="153">
        <v>45</v>
      </c>
      <c r="C45" s="154"/>
      <c r="D45" s="160"/>
      <c r="E45" s="123"/>
    </row>
    <row r="46" spans="1:5" s="122" customFormat="1" x14ac:dyDescent="0.2">
      <c r="A46" s="168" t="s">
        <v>262</v>
      </c>
      <c r="B46" s="153">
        <v>46</v>
      </c>
      <c r="C46" s="156"/>
      <c r="D46" s="160"/>
      <c r="E46" s="123"/>
    </row>
    <row r="47" spans="1:5" s="122" customFormat="1" x14ac:dyDescent="0.2">
      <c r="A47" s="168" t="s">
        <v>263</v>
      </c>
      <c r="B47" s="153">
        <v>47</v>
      </c>
      <c r="C47" s="156"/>
      <c r="D47" s="160"/>
      <c r="E47" s="123"/>
    </row>
    <row r="48" spans="1:5" s="122" customFormat="1" x14ac:dyDescent="0.2">
      <c r="A48" s="150" t="s">
        <v>264</v>
      </c>
      <c r="B48" s="153">
        <v>48</v>
      </c>
      <c r="C48" s="154"/>
      <c r="D48" s="160"/>
      <c r="E48" s="123"/>
    </row>
    <row r="49" spans="1:5" s="122" customFormat="1" x14ac:dyDescent="0.2">
      <c r="A49" s="150" t="s">
        <v>265</v>
      </c>
      <c r="B49" s="153">
        <v>49</v>
      </c>
      <c r="C49" s="154"/>
      <c r="D49" s="160"/>
      <c r="E49" s="123"/>
    </row>
    <row r="50" spans="1:5" s="122" customFormat="1" x14ac:dyDescent="0.2">
      <c r="A50" s="150" t="s">
        <v>266</v>
      </c>
      <c r="B50" s="153">
        <v>50</v>
      </c>
      <c r="C50" s="154"/>
      <c r="D50" s="160"/>
      <c r="E50" s="123"/>
    </row>
    <row r="51" spans="1:5" s="122" customFormat="1" x14ac:dyDescent="0.2">
      <c r="A51" s="150" t="s">
        <v>267</v>
      </c>
      <c r="B51" s="153">
        <v>51</v>
      </c>
      <c r="C51" s="154"/>
      <c r="D51" s="160"/>
      <c r="E51" s="123"/>
    </row>
    <row r="52" spans="1:5" s="122" customFormat="1" x14ac:dyDescent="0.2">
      <c r="A52" s="150" t="s">
        <v>245</v>
      </c>
      <c r="B52" s="153">
        <v>52</v>
      </c>
      <c r="C52" s="154">
        <v>32669</v>
      </c>
      <c r="D52" s="160">
        <v>180567</v>
      </c>
      <c r="E52" s="123"/>
    </row>
    <row r="53" spans="1:5" s="122" customFormat="1" x14ac:dyDescent="0.2">
      <c r="A53" s="147" t="s">
        <v>268</v>
      </c>
      <c r="B53" s="148">
        <v>60</v>
      </c>
      <c r="C53" s="165">
        <f>SUM(C55:C67)</f>
        <v>3571519</v>
      </c>
      <c r="D53" s="165">
        <f>SUM(D55:D67)</f>
        <v>3771337</v>
      </c>
      <c r="E53" s="123"/>
    </row>
    <row r="54" spans="1:5" s="122" customFormat="1" x14ac:dyDescent="0.2">
      <c r="A54" s="150" t="s">
        <v>239</v>
      </c>
      <c r="B54" s="153"/>
      <c r="C54" s="154"/>
      <c r="D54" s="160"/>
      <c r="E54" s="123"/>
    </row>
    <row r="55" spans="1:5" s="122" customFormat="1" x14ac:dyDescent="0.2">
      <c r="A55" s="150" t="s">
        <v>269</v>
      </c>
      <c r="B55" s="153">
        <v>61</v>
      </c>
      <c r="C55" s="154">
        <v>2235065</v>
      </c>
      <c r="D55" s="160">
        <v>1304079</v>
      </c>
      <c r="E55" s="123"/>
    </row>
    <row r="56" spans="1:5" s="122" customFormat="1" x14ac:dyDescent="0.2">
      <c r="A56" s="150" t="s">
        <v>270</v>
      </c>
      <c r="B56" s="153">
        <v>62</v>
      </c>
      <c r="C56" s="154">
        <v>70647</v>
      </c>
      <c r="D56" s="160">
        <v>73</v>
      </c>
      <c r="E56" s="123"/>
    </row>
    <row r="57" spans="1:5" s="122" customFormat="1" x14ac:dyDescent="0.2">
      <c r="A57" s="150" t="s">
        <v>271</v>
      </c>
      <c r="B57" s="153">
        <v>63</v>
      </c>
      <c r="C57" s="154">
        <v>1174384</v>
      </c>
      <c r="D57" s="160">
        <v>1812316</v>
      </c>
      <c r="E57" s="123"/>
    </row>
    <row r="58" spans="1:5" s="122" customFormat="1" ht="25.5" x14ac:dyDescent="0.2">
      <c r="A58" s="168" t="s">
        <v>272</v>
      </c>
      <c r="B58" s="153">
        <v>64</v>
      </c>
      <c r="C58" s="156"/>
      <c r="D58" s="160"/>
      <c r="E58" s="123"/>
    </row>
    <row r="59" spans="1:5" s="122" customFormat="1" x14ac:dyDescent="0.2">
      <c r="A59" s="150" t="s">
        <v>273</v>
      </c>
      <c r="B59" s="153">
        <v>65</v>
      </c>
      <c r="C59" s="154"/>
      <c r="D59" s="160"/>
      <c r="E59" s="123"/>
    </row>
    <row r="60" spans="1:5" s="122" customFormat="1" x14ac:dyDescent="0.2">
      <c r="A60" s="150" t="s">
        <v>274</v>
      </c>
      <c r="B60" s="153">
        <v>66</v>
      </c>
      <c r="C60" s="154"/>
      <c r="D60" s="160"/>
      <c r="E60" s="123"/>
    </row>
    <row r="61" spans="1:5" s="122" customFormat="1" x14ac:dyDescent="0.2">
      <c r="A61" s="150" t="s">
        <v>275</v>
      </c>
      <c r="B61" s="153">
        <v>67</v>
      </c>
      <c r="C61" s="154">
        <v>75174</v>
      </c>
      <c r="D61" s="160">
        <v>107173</v>
      </c>
      <c r="E61" s="123"/>
    </row>
    <row r="62" spans="1:5" s="122" customFormat="1" x14ac:dyDescent="0.2">
      <c r="A62" s="150" t="s">
        <v>276</v>
      </c>
      <c r="B62" s="153">
        <v>68</v>
      </c>
      <c r="C62" s="154"/>
      <c r="D62" s="160"/>
      <c r="E62" s="123"/>
    </row>
    <row r="63" spans="1:5" s="122" customFormat="1" x14ac:dyDescent="0.2">
      <c r="A63" s="150" t="s">
        <v>277</v>
      </c>
      <c r="B63" s="153">
        <v>69</v>
      </c>
      <c r="C63" s="154"/>
      <c r="D63" s="160"/>
      <c r="E63" s="123"/>
    </row>
    <row r="64" spans="1:5" s="122" customFormat="1" x14ac:dyDescent="0.2">
      <c r="A64" s="150" t="s">
        <v>278</v>
      </c>
      <c r="B64" s="153">
        <v>70</v>
      </c>
      <c r="C64" s="154"/>
      <c r="D64" s="160"/>
      <c r="E64" s="123"/>
    </row>
    <row r="65" spans="1:5" s="122" customFormat="1" x14ac:dyDescent="0.2">
      <c r="A65" s="150" t="s">
        <v>265</v>
      </c>
      <c r="B65" s="153">
        <v>71</v>
      </c>
      <c r="C65" s="154"/>
      <c r="D65" s="160"/>
      <c r="E65" s="123"/>
    </row>
    <row r="66" spans="1:5" s="122" customFormat="1" x14ac:dyDescent="0.2">
      <c r="A66" s="150" t="s">
        <v>279</v>
      </c>
      <c r="B66" s="153">
        <v>72</v>
      </c>
      <c r="C66" s="156"/>
      <c r="D66" s="160"/>
      <c r="E66" s="123"/>
    </row>
    <row r="67" spans="1:5" s="122" customFormat="1" x14ac:dyDescent="0.2">
      <c r="A67" s="150" t="s">
        <v>253</v>
      </c>
      <c r="B67" s="153">
        <v>73</v>
      </c>
      <c r="C67" s="154">
        <v>16249</v>
      </c>
      <c r="D67" s="160">
        <v>547696</v>
      </c>
      <c r="E67" s="123"/>
    </row>
    <row r="68" spans="1:5" s="122" customFormat="1" ht="25.5" x14ac:dyDescent="0.2">
      <c r="A68" s="164" t="s">
        <v>280</v>
      </c>
      <c r="B68" s="148">
        <v>80</v>
      </c>
      <c r="C68" s="165">
        <f>C39-C53</f>
        <v>-3503600</v>
      </c>
      <c r="D68" s="165">
        <f>D39-D53</f>
        <v>-2383124</v>
      </c>
      <c r="E68" s="123"/>
    </row>
    <row r="69" spans="1:5" s="122" customFormat="1" x14ac:dyDescent="0.2">
      <c r="A69" s="144" t="s">
        <v>281</v>
      </c>
      <c r="B69" s="148"/>
      <c r="C69" s="166"/>
      <c r="D69" s="167"/>
      <c r="E69" s="123"/>
    </row>
    <row r="70" spans="1:5" s="122" customFormat="1" x14ac:dyDescent="0.2">
      <c r="A70" s="147" t="s">
        <v>282</v>
      </c>
      <c r="B70" s="148">
        <v>90</v>
      </c>
      <c r="C70" s="165">
        <f>SUM(C72:C75)</f>
        <v>0</v>
      </c>
      <c r="D70" s="165">
        <f>SUM(D72:D75)</f>
        <v>0</v>
      </c>
      <c r="E70" s="123"/>
    </row>
    <row r="71" spans="1:5" s="122" customFormat="1" x14ac:dyDescent="0.2">
      <c r="A71" s="150" t="s">
        <v>239</v>
      </c>
      <c r="B71" s="153"/>
      <c r="C71" s="161"/>
      <c r="D71" s="160"/>
      <c r="E71" s="123"/>
    </row>
    <row r="72" spans="1:5" s="122" customFormat="1" x14ac:dyDescent="0.2">
      <c r="A72" s="150" t="s">
        <v>283</v>
      </c>
      <c r="B72" s="153">
        <v>91</v>
      </c>
      <c r="C72" s="154"/>
      <c r="D72" s="160"/>
      <c r="E72" s="123"/>
    </row>
    <row r="73" spans="1:5" s="122" customFormat="1" x14ac:dyDescent="0.2">
      <c r="A73" s="150" t="s">
        <v>284</v>
      </c>
      <c r="B73" s="153">
        <v>92</v>
      </c>
      <c r="C73" s="154"/>
      <c r="D73" s="160"/>
      <c r="E73" s="123"/>
    </row>
    <row r="74" spans="1:5" s="122" customFormat="1" x14ac:dyDescent="0.2">
      <c r="A74" s="150" t="s">
        <v>267</v>
      </c>
      <c r="B74" s="153">
        <v>93</v>
      </c>
      <c r="C74" s="157"/>
      <c r="D74" s="163"/>
      <c r="E74" s="123"/>
    </row>
    <row r="75" spans="1:5" s="122" customFormat="1" x14ac:dyDescent="0.2">
      <c r="A75" s="150" t="s">
        <v>245</v>
      </c>
      <c r="B75" s="153">
        <v>94</v>
      </c>
      <c r="C75" s="154"/>
      <c r="D75" s="160"/>
      <c r="E75" s="123"/>
    </row>
    <row r="76" spans="1:5" s="122" customFormat="1" x14ac:dyDescent="0.2">
      <c r="A76" s="147" t="s">
        <v>285</v>
      </c>
      <c r="B76" s="145">
        <v>100</v>
      </c>
      <c r="C76" s="165">
        <f>SUM(C78:C82)</f>
        <v>7206737</v>
      </c>
      <c r="D76" s="165">
        <f>SUM(D78:D82)</f>
        <v>4022897</v>
      </c>
      <c r="E76" s="123"/>
    </row>
    <row r="77" spans="1:5" s="122" customFormat="1" x14ac:dyDescent="0.2">
      <c r="A77" s="150" t="s">
        <v>239</v>
      </c>
      <c r="B77" s="151"/>
      <c r="C77" s="161"/>
      <c r="D77" s="160"/>
      <c r="E77" s="123"/>
    </row>
    <row r="78" spans="1:5" s="122" customFormat="1" x14ac:dyDescent="0.2">
      <c r="A78" s="150" t="s">
        <v>286</v>
      </c>
      <c r="B78" s="151">
        <v>101</v>
      </c>
      <c r="C78" s="154"/>
      <c r="D78" s="160"/>
      <c r="E78" s="123"/>
    </row>
    <row r="79" spans="1:5" s="122" customFormat="1" x14ac:dyDescent="0.2">
      <c r="A79" s="150" t="s">
        <v>276</v>
      </c>
      <c r="B79" s="151">
        <v>102</v>
      </c>
      <c r="C79" s="157"/>
      <c r="D79" s="163"/>
      <c r="E79" s="123"/>
    </row>
    <row r="80" spans="1:5" s="122" customFormat="1" x14ac:dyDescent="0.2">
      <c r="A80" s="150" t="s">
        <v>287</v>
      </c>
      <c r="B80" s="151">
        <v>103</v>
      </c>
      <c r="C80" s="154">
        <v>7191983</v>
      </c>
      <c r="D80" s="160">
        <v>4008768</v>
      </c>
      <c r="E80" s="123"/>
    </row>
    <row r="81" spans="1:6" s="122" customFormat="1" x14ac:dyDescent="0.2">
      <c r="A81" s="150" t="s">
        <v>288</v>
      </c>
      <c r="B81" s="151">
        <v>104</v>
      </c>
      <c r="C81" s="154"/>
      <c r="D81" s="160"/>
      <c r="E81" s="123"/>
    </row>
    <row r="82" spans="1:6" s="122" customFormat="1" x14ac:dyDescent="0.2">
      <c r="A82" s="150" t="s">
        <v>289</v>
      </c>
      <c r="B82" s="151">
        <v>105</v>
      </c>
      <c r="C82" s="154">
        <v>14754</v>
      </c>
      <c r="D82" s="160">
        <v>14129</v>
      </c>
      <c r="E82" s="123"/>
    </row>
    <row r="83" spans="1:6" s="122" customFormat="1" x14ac:dyDescent="0.2">
      <c r="A83" s="164" t="s">
        <v>290</v>
      </c>
      <c r="B83" s="145">
        <v>110</v>
      </c>
      <c r="C83" s="165">
        <f>C70-C76</f>
        <v>-7206737</v>
      </c>
      <c r="D83" s="165">
        <f>D70-D76</f>
        <v>-4022897</v>
      </c>
      <c r="E83" s="123"/>
    </row>
    <row r="84" spans="1:6" s="122" customFormat="1" x14ac:dyDescent="0.2">
      <c r="A84" s="147" t="s">
        <v>291</v>
      </c>
      <c r="B84" s="145">
        <v>120</v>
      </c>
      <c r="C84" s="169">
        <v>-692698</v>
      </c>
      <c r="D84" s="167">
        <v>96801</v>
      </c>
      <c r="E84" s="123"/>
    </row>
    <row r="85" spans="1:6" s="122" customFormat="1" ht="25.5" x14ac:dyDescent="0.2">
      <c r="A85" s="164" t="s">
        <v>292</v>
      </c>
      <c r="B85" s="145">
        <v>130</v>
      </c>
      <c r="C85" s="170">
        <v>457</v>
      </c>
      <c r="D85" s="167">
        <v>326</v>
      </c>
      <c r="E85" s="123"/>
      <c r="F85" s="123"/>
    </row>
    <row r="86" spans="1:6" s="122" customFormat="1" x14ac:dyDescent="0.2">
      <c r="A86" s="164" t="s">
        <v>293</v>
      </c>
      <c r="B86" s="145">
        <v>140</v>
      </c>
      <c r="C86" s="165">
        <f>C37+C68+C83+C84+C85</f>
        <v>1358503</v>
      </c>
      <c r="D86" s="165">
        <f>D37+D68+D83+D84+D85</f>
        <v>3467731</v>
      </c>
      <c r="E86" s="123"/>
    </row>
    <row r="87" spans="1:6" s="122" customFormat="1" x14ac:dyDescent="0.2">
      <c r="A87" s="155" t="s">
        <v>294</v>
      </c>
      <c r="B87" s="151">
        <v>150</v>
      </c>
      <c r="C87" s="160">
        <v>16394188</v>
      </c>
      <c r="D87" s="160">
        <v>12926457</v>
      </c>
      <c r="E87" s="123"/>
    </row>
    <row r="88" spans="1:6" s="122" customFormat="1" x14ac:dyDescent="0.2">
      <c r="A88" s="155" t="s">
        <v>295</v>
      </c>
      <c r="B88" s="151">
        <v>160</v>
      </c>
      <c r="C88" s="171">
        <f>C87+C86</f>
        <v>17752691</v>
      </c>
      <c r="D88" s="171">
        <f>D87+D86</f>
        <v>16394188</v>
      </c>
      <c r="E88" s="123"/>
    </row>
    <row r="89" spans="1:6" s="122" customFormat="1" x14ac:dyDescent="0.2">
      <c r="A89" s="129"/>
      <c r="B89" s="129"/>
      <c r="C89" s="129"/>
      <c r="D89" s="129"/>
      <c r="E89" s="123"/>
    </row>
    <row r="90" spans="1:6" s="122" customFormat="1" x14ac:dyDescent="0.2">
      <c r="A90" s="129"/>
      <c r="B90" s="129"/>
      <c r="C90" s="129"/>
      <c r="D90" s="129"/>
      <c r="E90" s="123"/>
    </row>
    <row r="91" spans="1:6" s="122" customFormat="1" ht="15" customHeight="1" x14ac:dyDescent="0.2">
      <c r="A91" s="172"/>
      <c r="B91" s="173"/>
      <c r="C91" s="173" t="s">
        <v>221</v>
      </c>
      <c r="D91" s="129"/>
      <c r="E91" s="123"/>
    </row>
    <row r="92" spans="1:6" s="122" customFormat="1" ht="12.75" customHeight="1" x14ac:dyDescent="0.2">
      <c r="A92" s="174" t="str">
        <f>Ф1!A147</f>
        <v>Председатель Правления                                           Бежецкий Сергей Владимирович</v>
      </c>
      <c r="B92" s="173"/>
      <c r="C92" s="120" t="s">
        <v>146</v>
      </c>
      <c r="D92" s="129"/>
      <c r="E92" s="123"/>
    </row>
    <row r="93" spans="1:6" s="122" customFormat="1" ht="12.75" customHeight="1" x14ac:dyDescent="0.2">
      <c r="A93" s="175" t="s">
        <v>296</v>
      </c>
      <c r="B93" s="173"/>
      <c r="C93" s="120"/>
      <c r="D93" s="129"/>
      <c r="E93" s="123"/>
    </row>
    <row r="94" spans="1:6" s="122" customFormat="1" ht="12.75" customHeight="1" x14ac:dyDescent="0.2">
      <c r="A94" s="174"/>
      <c r="B94" s="173"/>
      <c r="C94" s="120"/>
      <c r="D94" s="129"/>
      <c r="E94" s="123"/>
    </row>
    <row r="95" spans="1:6" s="122" customFormat="1" ht="13.9" customHeight="1" x14ac:dyDescent="0.2">
      <c r="A95" s="172" t="str">
        <f>Ф1!A150</f>
        <v>И.о. главного бухгалтера                                            Диброва Ирина Викторовна</v>
      </c>
      <c r="B95" s="173"/>
      <c r="C95" s="173" t="s">
        <v>221</v>
      </c>
      <c r="D95" s="129"/>
      <c r="E95" s="123"/>
    </row>
    <row r="96" spans="1:6" s="122" customFormat="1" x14ac:dyDescent="0.2">
      <c r="A96" s="174" t="str">
        <f>Ф1!A151</f>
        <v xml:space="preserve">                                                                                          (фамилия, имя, отчество)</v>
      </c>
      <c r="B96" s="173"/>
      <c r="C96" s="122" t="s">
        <v>146</v>
      </c>
      <c r="E96" s="123"/>
    </row>
    <row r="97" spans="1:5" s="122" customFormat="1" x14ac:dyDescent="0.2">
      <c r="A97" s="173" t="s">
        <v>148</v>
      </c>
      <c r="B97" s="173"/>
      <c r="C97" s="173"/>
      <c r="E97" s="123"/>
    </row>
  </sheetData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7427-0FC0-4192-ACA4-329592CEB9CC}">
  <sheetPr>
    <tabColor rgb="FFFFFF00"/>
    <pageSetUpPr autoPageBreaks="0" fitToPage="1"/>
  </sheetPr>
  <dimension ref="A1:M96"/>
  <sheetViews>
    <sheetView tabSelected="1" zoomScale="80" zoomScaleNormal="80" zoomScaleSheetLayoutView="80" workbookViewId="0">
      <selection activeCell="D103" sqref="D103"/>
    </sheetView>
  </sheetViews>
  <sheetFormatPr defaultColWidth="9.28515625" defaultRowHeight="12" x14ac:dyDescent="0.2"/>
  <cols>
    <col min="1" max="1" width="77.42578125" style="177" customWidth="1"/>
    <col min="2" max="2" width="5.28515625" style="177" customWidth="1"/>
    <col min="3" max="3" width="14.28515625" style="176" bestFit="1" customWidth="1"/>
    <col min="4" max="6" width="13.28515625" style="176" customWidth="1"/>
    <col min="7" max="8" width="15.28515625" style="176" bestFit="1" customWidth="1"/>
    <col min="9" max="9" width="13.7109375" style="177" bestFit="1" customWidth="1"/>
    <col min="10" max="10" width="13" style="177" customWidth="1"/>
    <col min="11" max="11" width="16.7109375" style="177" customWidth="1"/>
    <col min="12" max="12" width="15" style="185" bestFit="1" customWidth="1"/>
    <col min="13" max="13" width="9.28515625" style="179" customWidth="1"/>
    <col min="14" max="18" width="9.28515625" style="179"/>
    <col min="19" max="19" width="9.28515625" style="179" customWidth="1"/>
    <col min="20" max="22" width="9.28515625" style="179"/>
    <col min="23" max="23" width="9.28515625" style="179" customWidth="1"/>
    <col min="24" max="25" width="9.28515625" style="179"/>
    <col min="26" max="27" width="9.28515625" style="179" customWidth="1"/>
    <col min="28" max="48" width="9.28515625" style="179"/>
    <col min="49" max="49" width="9.28515625" style="179" customWidth="1"/>
    <col min="50" max="56" width="9.28515625" style="179"/>
    <col min="57" max="57" width="9.28515625" style="179" customWidth="1"/>
    <col min="58" max="90" width="9.28515625" style="179"/>
    <col min="91" max="91" width="9.28515625" style="179" customWidth="1"/>
    <col min="92" max="16384" width="9.28515625" style="179"/>
  </cols>
  <sheetData>
    <row r="1" spans="1:12" s="77" customFormat="1" ht="12.75" x14ac:dyDescent="0.2">
      <c r="A1" s="124"/>
      <c r="B1" s="125"/>
      <c r="C1" s="78"/>
      <c r="F1" s="126"/>
      <c r="K1" s="79" t="s">
        <v>297</v>
      </c>
    </row>
    <row r="2" spans="1:12" s="77" customFormat="1" ht="12.75" x14ac:dyDescent="0.2">
      <c r="A2" s="124"/>
      <c r="B2" s="125"/>
      <c r="C2" s="78"/>
      <c r="F2" s="126"/>
      <c r="K2" s="79" t="s">
        <v>1</v>
      </c>
    </row>
    <row r="3" spans="1:12" s="77" customFormat="1" ht="12.75" x14ac:dyDescent="0.2">
      <c r="A3" s="124"/>
      <c r="B3" s="125"/>
      <c r="C3" s="78"/>
      <c r="F3" s="126"/>
      <c r="K3" s="79" t="s">
        <v>2</v>
      </c>
    </row>
    <row r="4" spans="1:12" customFormat="1" ht="12.75" x14ac:dyDescent="0.2">
      <c r="A4" s="122"/>
      <c r="B4" s="122"/>
      <c r="C4" s="122"/>
      <c r="D4" s="122"/>
      <c r="E4" s="176"/>
      <c r="F4" s="123"/>
      <c r="G4" s="122"/>
      <c r="H4" s="122"/>
      <c r="I4" s="122"/>
      <c r="J4" s="122"/>
      <c r="K4" s="127"/>
      <c r="L4" s="122"/>
    </row>
    <row r="5" spans="1:12" s="128" customFormat="1" ht="12.75" x14ac:dyDescent="0.2">
      <c r="A5" s="120"/>
      <c r="B5" s="120"/>
      <c r="C5" s="120"/>
      <c r="D5" s="120"/>
      <c r="F5" s="123"/>
      <c r="G5" s="120"/>
      <c r="H5" s="120"/>
      <c r="I5" s="120"/>
      <c r="J5" s="120"/>
      <c r="K5" s="79" t="s">
        <v>298</v>
      </c>
      <c r="L5" s="120"/>
    </row>
    <row r="6" spans="1:12" s="128" customFormat="1" ht="12.75" x14ac:dyDescent="0.2">
      <c r="A6" s="120"/>
      <c r="B6" s="120"/>
      <c r="C6" s="120"/>
      <c r="D6" s="120"/>
      <c r="F6" s="123"/>
      <c r="G6" s="120"/>
      <c r="H6" s="120"/>
      <c r="I6" s="120"/>
      <c r="J6" s="120"/>
      <c r="K6" s="79" t="s">
        <v>225</v>
      </c>
      <c r="L6" s="120"/>
    </row>
    <row r="7" spans="1:12" s="128" customFormat="1" ht="12.75" x14ac:dyDescent="0.2">
      <c r="A7" s="129"/>
      <c r="B7" s="129" t="s">
        <v>226</v>
      </c>
      <c r="C7" s="130" t="s">
        <v>227</v>
      </c>
      <c r="D7" s="129"/>
      <c r="F7" s="123"/>
      <c r="G7" s="120"/>
      <c r="H7" s="120"/>
      <c r="I7" s="120"/>
      <c r="J7" s="120"/>
      <c r="K7" s="79" t="s">
        <v>228</v>
      </c>
      <c r="L7" s="120"/>
    </row>
    <row r="8" spans="1:12" ht="12.75" x14ac:dyDescent="0.2">
      <c r="K8" s="79"/>
      <c r="L8" s="178"/>
    </row>
    <row r="9" spans="1:12" x14ac:dyDescent="0.2">
      <c r="K9" s="180" t="s">
        <v>6</v>
      </c>
      <c r="L9" s="178"/>
    </row>
    <row r="10" spans="1:12" x14ac:dyDescent="0.2">
      <c r="A10" s="181" t="s">
        <v>7</v>
      </c>
      <c r="B10" s="182"/>
      <c r="C10" s="183" t="str">
        <f>Ф1!C10</f>
        <v>АО "Ульбинский металлургический завод"</v>
      </c>
      <c r="D10" s="184"/>
      <c r="E10" s="184"/>
      <c r="F10" s="184"/>
      <c r="G10" s="184"/>
      <c r="H10" s="184"/>
      <c r="I10" s="182"/>
      <c r="J10" s="182"/>
      <c r="K10" s="182"/>
    </row>
    <row r="11" spans="1:12" x14ac:dyDescent="0.2">
      <c r="A11" s="181"/>
      <c r="B11" s="182"/>
      <c r="C11" s="186"/>
      <c r="D11" s="184"/>
      <c r="E11" s="184"/>
      <c r="F11" s="184"/>
      <c r="G11" s="184"/>
      <c r="H11" s="184"/>
      <c r="I11" s="182"/>
      <c r="J11" s="182"/>
      <c r="K11" s="182"/>
    </row>
    <row r="12" spans="1:12" x14ac:dyDescent="0.2">
      <c r="A12" s="181" t="s">
        <v>299</v>
      </c>
      <c r="B12" s="182"/>
      <c r="C12" s="186"/>
      <c r="D12" s="184"/>
      <c r="E12" s="184"/>
      <c r="F12" s="184"/>
      <c r="G12" s="184"/>
      <c r="H12" s="184"/>
      <c r="I12" s="182"/>
      <c r="J12" s="182"/>
      <c r="K12" s="182"/>
    </row>
    <row r="13" spans="1:12" x14ac:dyDescent="0.2">
      <c r="A13" s="181"/>
      <c r="B13" s="182"/>
      <c r="C13" s="186"/>
      <c r="D13" s="184"/>
      <c r="E13" s="184"/>
      <c r="F13" s="184"/>
      <c r="G13" s="184"/>
      <c r="H13" s="184"/>
      <c r="I13" s="182"/>
      <c r="J13" s="182"/>
      <c r="K13" s="182"/>
    </row>
    <row r="14" spans="1:12" x14ac:dyDescent="0.2">
      <c r="A14" s="181" t="s">
        <v>300</v>
      </c>
      <c r="B14" s="182"/>
      <c r="C14" s="187">
        <f>Ф1!C20</f>
        <v>45291</v>
      </c>
      <c r="D14" s="184"/>
      <c r="E14" s="184"/>
      <c r="F14" s="184"/>
      <c r="G14" s="184"/>
      <c r="H14" s="184"/>
      <c r="I14" s="182"/>
      <c r="J14" s="182"/>
      <c r="K14" s="182"/>
    </row>
    <row r="15" spans="1:12" x14ac:dyDescent="0.2">
      <c r="A15" s="188"/>
      <c r="B15" s="188"/>
      <c r="C15" s="189"/>
      <c r="D15" s="189"/>
      <c r="E15" s="189"/>
      <c r="F15" s="189"/>
      <c r="G15" s="189"/>
      <c r="H15" s="189"/>
      <c r="I15" s="188"/>
      <c r="J15" s="188"/>
      <c r="K15" s="190" t="s">
        <v>24</v>
      </c>
    </row>
    <row r="16" spans="1:12" s="191" customFormat="1" ht="38.25" customHeight="1" x14ac:dyDescent="0.2">
      <c r="A16" s="247" t="s">
        <v>301</v>
      </c>
      <c r="B16" s="247" t="s">
        <v>26</v>
      </c>
      <c r="C16" s="249" t="s">
        <v>302</v>
      </c>
      <c r="D16" s="250"/>
      <c r="E16" s="250"/>
      <c r="F16" s="250"/>
      <c r="G16" s="250"/>
      <c r="H16" s="251"/>
      <c r="I16" s="247" t="s">
        <v>303</v>
      </c>
      <c r="J16" s="247" t="s">
        <v>304</v>
      </c>
      <c r="K16" s="247" t="s">
        <v>305</v>
      </c>
      <c r="L16" s="185"/>
    </row>
    <row r="17" spans="1:12" s="191" customFormat="1" ht="48" x14ac:dyDescent="0.2">
      <c r="A17" s="248"/>
      <c r="B17" s="248"/>
      <c r="C17" s="192" t="s">
        <v>306</v>
      </c>
      <c r="D17" s="192" t="s">
        <v>136</v>
      </c>
      <c r="E17" s="192" t="s">
        <v>137</v>
      </c>
      <c r="F17" s="192" t="s">
        <v>138</v>
      </c>
      <c r="G17" s="192" t="s">
        <v>307</v>
      </c>
      <c r="H17" s="192" t="s">
        <v>140</v>
      </c>
      <c r="I17" s="248"/>
      <c r="J17" s="248"/>
      <c r="K17" s="248"/>
      <c r="L17" s="185"/>
    </row>
    <row r="18" spans="1:12" s="198" customFormat="1" x14ac:dyDescent="0.2">
      <c r="A18" s="193" t="s">
        <v>308</v>
      </c>
      <c r="B18" s="194" t="s">
        <v>31</v>
      </c>
      <c r="C18" s="195">
        <v>4405169</v>
      </c>
      <c r="D18" s="195"/>
      <c r="E18" s="195"/>
      <c r="F18" s="195">
        <v>263158</v>
      </c>
      <c r="G18" s="195">
        <v>70690524</v>
      </c>
      <c r="H18" s="195"/>
      <c r="I18" s="196">
        <f t="shared" ref="I18:I23" si="0">SUM(C18:H18)</f>
        <v>75358851</v>
      </c>
      <c r="J18" s="196"/>
      <c r="K18" s="196">
        <f t="shared" ref="K18:K23" si="1">I18+J18</f>
        <v>75358851</v>
      </c>
      <c r="L18" s="197"/>
    </row>
    <row r="19" spans="1:12" x14ac:dyDescent="0.2">
      <c r="A19" s="199" t="s">
        <v>309</v>
      </c>
      <c r="B19" s="200" t="s">
        <v>33</v>
      </c>
      <c r="C19" s="201"/>
      <c r="D19" s="201"/>
      <c r="E19" s="201"/>
      <c r="F19" s="201"/>
      <c r="G19" s="201"/>
      <c r="H19" s="201"/>
      <c r="I19" s="196">
        <f t="shared" si="0"/>
        <v>0</v>
      </c>
      <c r="J19" s="196"/>
      <c r="K19" s="196">
        <f t="shared" si="1"/>
        <v>0</v>
      </c>
    </row>
    <row r="20" spans="1:12" x14ac:dyDescent="0.2">
      <c r="A20" s="199" t="s">
        <v>310</v>
      </c>
      <c r="B20" s="200" t="s">
        <v>311</v>
      </c>
      <c r="C20" s="202">
        <f t="shared" ref="C20:H20" si="2">C18+C19</f>
        <v>4405169</v>
      </c>
      <c r="D20" s="202">
        <f t="shared" si="2"/>
        <v>0</v>
      </c>
      <c r="E20" s="202">
        <f t="shared" si="2"/>
        <v>0</v>
      </c>
      <c r="F20" s="202">
        <f t="shared" si="2"/>
        <v>263158</v>
      </c>
      <c r="G20" s="202">
        <f t="shared" si="2"/>
        <v>70690524</v>
      </c>
      <c r="H20" s="202">
        <f t="shared" si="2"/>
        <v>0</v>
      </c>
      <c r="I20" s="196">
        <f>SUM(C20:H20)</f>
        <v>75358851</v>
      </c>
      <c r="J20" s="196">
        <f>J18+J19</f>
        <v>0</v>
      </c>
      <c r="K20" s="196">
        <f t="shared" si="1"/>
        <v>75358851</v>
      </c>
    </row>
    <row r="21" spans="1:12" x14ac:dyDescent="0.2">
      <c r="A21" s="199" t="s">
        <v>312</v>
      </c>
      <c r="B21" s="200" t="s">
        <v>175</v>
      </c>
      <c r="C21" s="202">
        <f t="shared" ref="C21:H21" si="3">C22+C23</f>
        <v>0</v>
      </c>
      <c r="D21" s="202">
        <f t="shared" si="3"/>
        <v>0</v>
      </c>
      <c r="E21" s="202">
        <f t="shared" si="3"/>
        <v>0</v>
      </c>
      <c r="F21" s="202">
        <f t="shared" si="3"/>
        <v>-663567</v>
      </c>
      <c r="G21" s="202">
        <f t="shared" si="3"/>
        <v>12636775</v>
      </c>
      <c r="H21" s="202">
        <f t="shared" si="3"/>
        <v>0</v>
      </c>
      <c r="I21" s="196">
        <f t="shared" si="0"/>
        <v>11973208</v>
      </c>
      <c r="J21" s="196">
        <f>J22+J23</f>
        <v>0</v>
      </c>
      <c r="K21" s="196">
        <f t="shared" si="1"/>
        <v>11973208</v>
      </c>
    </row>
    <row r="22" spans="1:12" x14ac:dyDescent="0.2">
      <c r="A22" s="199" t="s">
        <v>313</v>
      </c>
      <c r="B22" s="200" t="s">
        <v>314</v>
      </c>
      <c r="C22" s="203"/>
      <c r="D22" s="203"/>
      <c r="E22" s="203"/>
      <c r="F22" s="203"/>
      <c r="G22" s="195">
        <v>12699349</v>
      </c>
      <c r="H22" s="195"/>
      <c r="I22" s="196">
        <f t="shared" si="0"/>
        <v>12699349</v>
      </c>
      <c r="J22" s="196"/>
      <c r="K22" s="196">
        <f t="shared" si="1"/>
        <v>12699349</v>
      </c>
    </row>
    <row r="23" spans="1:12" x14ac:dyDescent="0.2">
      <c r="A23" s="199" t="s">
        <v>315</v>
      </c>
      <c r="B23" s="200" t="s">
        <v>316</v>
      </c>
      <c r="C23" s="202">
        <f t="shared" ref="C23:H23" si="4">SUM(C25:C33)</f>
        <v>0</v>
      </c>
      <c r="D23" s="202">
        <f t="shared" si="4"/>
        <v>0</v>
      </c>
      <c r="E23" s="202">
        <f t="shared" si="4"/>
        <v>0</v>
      </c>
      <c r="F23" s="202">
        <f t="shared" si="4"/>
        <v>-663567</v>
      </c>
      <c r="G23" s="202">
        <f t="shared" si="4"/>
        <v>-62574</v>
      </c>
      <c r="H23" s="202">
        <f t="shared" si="4"/>
        <v>0</v>
      </c>
      <c r="I23" s="196">
        <f t="shared" si="0"/>
        <v>-726141</v>
      </c>
      <c r="J23" s="204">
        <f>SUM(J25:J33)</f>
        <v>0</v>
      </c>
      <c r="K23" s="196">
        <f t="shared" si="1"/>
        <v>-726141</v>
      </c>
    </row>
    <row r="24" spans="1:12" x14ac:dyDescent="0.2">
      <c r="A24" s="199" t="s">
        <v>182</v>
      </c>
      <c r="B24" s="200"/>
      <c r="C24" s="201"/>
      <c r="D24" s="201"/>
      <c r="E24" s="201"/>
      <c r="F24" s="201"/>
      <c r="G24" s="201"/>
      <c r="H24" s="201"/>
      <c r="I24" s="205"/>
      <c r="J24" s="195"/>
      <c r="K24" s="195"/>
    </row>
    <row r="25" spans="1:12" ht="24" x14ac:dyDescent="0.2">
      <c r="A25" s="199" t="s">
        <v>317</v>
      </c>
      <c r="B25" s="200" t="s">
        <v>318</v>
      </c>
      <c r="C25" s="203"/>
      <c r="D25" s="203"/>
      <c r="E25" s="203"/>
      <c r="F25" s="201"/>
      <c r="G25" s="203"/>
      <c r="H25" s="203"/>
      <c r="I25" s="206"/>
      <c r="J25" s="206"/>
      <c r="K25" s="207">
        <f>I25+J25</f>
        <v>0</v>
      </c>
    </row>
    <row r="26" spans="1:12" ht="24" x14ac:dyDescent="0.2">
      <c r="A26" s="199" t="s">
        <v>319</v>
      </c>
      <c r="B26" s="200" t="s">
        <v>320</v>
      </c>
      <c r="C26" s="203"/>
      <c r="D26" s="203"/>
      <c r="E26" s="203"/>
      <c r="F26" s="201">
        <v>-655278</v>
      </c>
      <c r="G26" s="201"/>
      <c r="H26" s="201"/>
      <c r="I26" s="202">
        <f>SUM(C26:H26)</f>
        <v>-655278</v>
      </c>
      <c r="J26" s="196"/>
      <c r="K26" s="207">
        <f t="shared" ref="K26:K32" si="5">I26+J26</f>
        <v>-655278</v>
      </c>
    </row>
    <row r="27" spans="1:12" ht="24" x14ac:dyDescent="0.2">
      <c r="A27" s="199" t="s">
        <v>321</v>
      </c>
      <c r="B27" s="200" t="s">
        <v>322</v>
      </c>
      <c r="C27" s="203"/>
      <c r="D27" s="203"/>
      <c r="E27" s="203"/>
      <c r="F27" s="201"/>
      <c r="G27" s="201"/>
      <c r="H27" s="201"/>
      <c r="I27" s="206"/>
      <c r="J27" s="206"/>
      <c r="K27" s="207">
        <f t="shared" si="5"/>
        <v>0</v>
      </c>
    </row>
    <row r="28" spans="1:12" ht="24" x14ac:dyDescent="0.2">
      <c r="A28" s="199" t="s">
        <v>184</v>
      </c>
      <c r="B28" s="200" t="s">
        <v>323</v>
      </c>
      <c r="C28" s="203"/>
      <c r="D28" s="203"/>
      <c r="E28" s="203"/>
      <c r="F28" s="201"/>
      <c r="G28" s="201"/>
      <c r="H28" s="201"/>
      <c r="I28" s="202">
        <f t="shared" ref="I28:I34" si="6">SUM(C28:H28)</f>
        <v>0</v>
      </c>
      <c r="J28" s="196"/>
      <c r="K28" s="207">
        <f t="shared" si="5"/>
        <v>0</v>
      </c>
    </row>
    <row r="29" spans="1:12" x14ac:dyDescent="0.2">
      <c r="A29" s="199" t="s">
        <v>205</v>
      </c>
      <c r="B29" s="200" t="s">
        <v>324</v>
      </c>
      <c r="C29" s="203"/>
      <c r="D29" s="203"/>
      <c r="E29" s="203"/>
      <c r="F29" s="201"/>
      <c r="G29" s="201">
        <v>-62574</v>
      </c>
      <c r="H29" s="201"/>
      <c r="I29" s="202">
        <f>SUM(C29:H29)</f>
        <v>-62574</v>
      </c>
      <c r="J29" s="196"/>
      <c r="K29" s="207">
        <f t="shared" si="5"/>
        <v>-62574</v>
      </c>
    </row>
    <row r="30" spans="1:12" x14ac:dyDescent="0.2">
      <c r="A30" s="199" t="s">
        <v>186</v>
      </c>
      <c r="B30" s="200" t="s">
        <v>325</v>
      </c>
      <c r="C30" s="203"/>
      <c r="D30" s="203"/>
      <c r="E30" s="203"/>
      <c r="F30" s="201"/>
      <c r="G30" s="201"/>
      <c r="H30" s="201"/>
      <c r="I30" s="202">
        <f t="shared" si="6"/>
        <v>0</v>
      </c>
      <c r="J30" s="196"/>
      <c r="K30" s="207">
        <f t="shared" si="5"/>
        <v>0</v>
      </c>
    </row>
    <row r="31" spans="1:12" x14ac:dyDescent="0.2">
      <c r="A31" s="199" t="s">
        <v>326</v>
      </c>
      <c r="B31" s="200" t="s">
        <v>327</v>
      </c>
      <c r="C31" s="203"/>
      <c r="D31" s="203"/>
      <c r="E31" s="203"/>
      <c r="F31" s="201"/>
      <c r="G31" s="201"/>
      <c r="H31" s="201"/>
      <c r="I31" s="202">
        <f t="shared" si="6"/>
        <v>0</v>
      </c>
      <c r="J31" s="196"/>
      <c r="K31" s="207">
        <f t="shared" si="5"/>
        <v>0</v>
      </c>
    </row>
    <row r="32" spans="1:12" x14ac:dyDescent="0.2">
      <c r="A32" s="199" t="s">
        <v>328</v>
      </c>
      <c r="B32" s="200" t="s">
        <v>329</v>
      </c>
      <c r="C32" s="201"/>
      <c r="D32" s="201"/>
      <c r="E32" s="201"/>
      <c r="F32" s="201"/>
      <c r="G32" s="201"/>
      <c r="H32" s="201"/>
      <c r="I32" s="202">
        <f t="shared" si="6"/>
        <v>0</v>
      </c>
      <c r="J32" s="196"/>
      <c r="K32" s="207">
        <f t="shared" si="5"/>
        <v>0</v>
      </c>
    </row>
    <row r="33" spans="1:12" s="215" customFormat="1" ht="36" x14ac:dyDescent="0.2">
      <c r="A33" s="208" t="s">
        <v>330</v>
      </c>
      <c r="B33" s="209" t="s">
        <v>331</v>
      </c>
      <c r="C33" s="210"/>
      <c r="D33" s="210"/>
      <c r="E33" s="210"/>
      <c r="F33" s="211">
        <v>-8289</v>
      </c>
      <c r="G33" s="211"/>
      <c r="H33" s="211"/>
      <c r="I33" s="212">
        <f>SUM(C33:H33)</f>
        <v>-8289</v>
      </c>
      <c r="J33" s="213"/>
      <c r="K33" s="207">
        <f>I33+J33</f>
        <v>-8289</v>
      </c>
      <c r="L33" s="214"/>
    </row>
    <row r="34" spans="1:12" x14ac:dyDescent="0.2">
      <c r="A34" s="199" t="s">
        <v>332</v>
      </c>
      <c r="B34" s="200" t="s">
        <v>333</v>
      </c>
      <c r="C34" s="216">
        <f t="shared" ref="C34:H34" si="7">SUM(C36+C41+C42+C43+C44+C45+C46+C47+C48)</f>
        <v>0</v>
      </c>
      <c r="D34" s="216">
        <f t="shared" si="7"/>
        <v>0</v>
      </c>
      <c r="E34" s="216">
        <f t="shared" si="7"/>
        <v>0</v>
      </c>
      <c r="F34" s="216">
        <f t="shared" si="7"/>
        <v>0</v>
      </c>
      <c r="G34" s="216">
        <f t="shared" si="7"/>
        <v>-4008768</v>
      </c>
      <c r="H34" s="216">
        <f t="shared" si="7"/>
        <v>0</v>
      </c>
      <c r="I34" s="202">
        <f t="shared" si="6"/>
        <v>-4008768</v>
      </c>
      <c r="J34" s="204">
        <f>SUM(J36+J41+J42+J43+J44+J45+J46+J47+J48)</f>
        <v>0</v>
      </c>
      <c r="K34" s="207">
        <f t="shared" ref="K34:K85" si="8">I34+J34</f>
        <v>-4008768</v>
      </c>
    </row>
    <row r="35" spans="1:12" x14ac:dyDescent="0.2">
      <c r="A35" s="199" t="s">
        <v>182</v>
      </c>
      <c r="B35" s="200"/>
      <c r="C35" s="217"/>
      <c r="D35" s="217"/>
      <c r="E35" s="217"/>
      <c r="F35" s="217"/>
      <c r="G35" s="217"/>
      <c r="H35" s="217"/>
      <c r="I35" s="202"/>
      <c r="J35" s="205"/>
      <c r="K35" s="207">
        <f t="shared" si="8"/>
        <v>0</v>
      </c>
    </row>
    <row r="36" spans="1:12" x14ac:dyDescent="0.2">
      <c r="A36" s="199" t="s">
        <v>334</v>
      </c>
      <c r="B36" s="200" t="s">
        <v>335</v>
      </c>
      <c r="C36" s="216">
        <f t="shared" ref="C36:H36" si="9">SUM(C38:C40)</f>
        <v>0</v>
      </c>
      <c r="D36" s="216">
        <f t="shared" si="9"/>
        <v>0</v>
      </c>
      <c r="E36" s="216">
        <f t="shared" si="9"/>
        <v>0</v>
      </c>
      <c r="F36" s="216">
        <f t="shared" si="9"/>
        <v>0</v>
      </c>
      <c r="G36" s="216">
        <f t="shared" si="9"/>
        <v>0</v>
      </c>
      <c r="H36" s="216">
        <f t="shared" si="9"/>
        <v>0</v>
      </c>
      <c r="I36" s="202">
        <f>SUM(C36:H36)</f>
        <v>0</v>
      </c>
      <c r="J36" s="204">
        <f>SUM(J38:J40)</f>
        <v>0</v>
      </c>
      <c r="K36" s="207">
        <f t="shared" si="8"/>
        <v>0</v>
      </c>
    </row>
    <row r="37" spans="1:12" x14ac:dyDescent="0.2">
      <c r="A37" s="199" t="s">
        <v>182</v>
      </c>
      <c r="B37" s="200"/>
      <c r="C37" s="217"/>
      <c r="D37" s="217"/>
      <c r="E37" s="217"/>
      <c r="F37" s="217"/>
      <c r="G37" s="217"/>
      <c r="H37" s="217"/>
      <c r="I37" s="201"/>
      <c r="J37" s="205"/>
      <c r="K37" s="207">
        <f t="shared" si="8"/>
        <v>0</v>
      </c>
    </row>
    <row r="38" spans="1:12" x14ac:dyDescent="0.2">
      <c r="A38" s="199" t="s">
        <v>336</v>
      </c>
      <c r="B38" s="200"/>
      <c r="C38" s="201"/>
      <c r="D38" s="201"/>
      <c r="E38" s="201"/>
      <c r="F38" s="201"/>
      <c r="G38" s="201"/>
      <c r="H38" s="201"/>
      <c r="I38" s="202">
        <f>SUM(C38:H38)</f>
        <v>0</v>
      </c>
      <c r="J38" s="196"/>
      <c r="K38" s="207">
        <f t="shared" si="8"/>
        <v>0</v>
      </c>
    </row>
    <row r="39" spans="1:12" x14ac:dyDescent="0.2">
      <c r="A39" s="199" t="s">
        <v>337</v>
      </c>
      <c r="B39" s="200"/>
      <c r="C39" s="201"/>
      <c r="D39" s="201"/>
      <c r="E39" s="201"/>
      <c r="F39" s="201"/>
      <c r="G39" s="201"/>
      <c r="H39" s="201"/>
      <c r="I39" s="202">
        <f t="shared" ref="I39:I85" si="10">SUM(C39:H39)</f>
        <v>0</v>
      </c>
      <c r="J39" s="196"/>
      <c r="K39" s="207">
        <f t="shared" si="8"/>
        <v>0</v>
      </c>
    </row>
    <row r="40" spans="1:12" x14ac:dyDescent="0.2">
      <c r="A40" s="199" t="s">
        <v>338</v>
      </c>
      <c r="B40" s="200"/>
      <c r="C40" s="201"/>
      <c r="D40" s="201"/>
      <c r="E40" s="201"/>
      <c r="F40" s="201"/>
      <c r="G40" s="201"/>
      <c r="H40" s="201"/>
      <c r="I40" s="202">
        <f t="shared" si="10"/>
        <v>0</v>
      </c>
      <c r="J40" s="196"/>
      <c r="K40" s="207">
        <f t="shared" si="8"/>
        <v>0</v>
      </c>
    </row>
    <row r="41" spans="1:12" x14ac:dyDescent="0.2">
      <c r="A41" s="199" t="s">
        <v>339</v>
      </c>
      <c r="B41" s="200" t="s">
        <v>340</v>
      </c>
      <c r="C41" s="201"/>
      <c r="D41" s="201"/>
      <c r="E41" s="201"/>
      <c r="F41" s="201"/>
      <c r="G41" s="201"/>
      <c r="H41" s="201"/>
      <c r="I41" s="202">
        <f t="shared" si="10"/>
        <v>0</v>
      </c>
      <c r="J41" s="196"/>
      <c r="K41" s="207">
        <f t="shared" si="8"/>
        <v>0</v>
      </c>
    </row>
    <row r="42" spans="1:12" x14ac:dyDescent="0.2">
      <c r="A42" s="199" t="s">
        <v>341</v>
      </c>
      <c r="B42" s="200" t="s">
        <v>342</v>
      </c>
      <c r="C42" s="201"/>
      <c r="D42" s="201"/>
      <c r="E42" s="201"/>
      <c r="F42" s="201"/>
      <c r="G42" s="201"/>
      <c r="H42" s="201"/>
      <c r="I42" s="202">
        <f t="shared" si="10"/>
        <v>0</v>
      </c>
      <c r="J42" s="196"/>
      <c r="K42" s="207">
        <f t="shared" si="8"/>
        <v>0</v>
      </c>
    </row>
    <row r="43" spans="1:12" x14ac:dyDescent="0.2">
      <c r="A43" s="199" t="s">
        <v>343</v>
      </c>
      <c r="B43" s="200" t="s">
        <v>344</v>
      </c>
      <c r="C43" s="201"/>
      <c r="D43" s="201"/>
      <c r="E43" s="201"/>
      <c r="F43" s="201"/>
      <c r="G43" s="201"/>
      <c r="H43" s="201"/>
      <c r="I43" s="202">
        <f t="shared" si="10"/>
        <v>0</v>
      </c>
      <c r="J43" s="196"/>
      <c r="K43" s="207">
        <f t="shared" si="8"/>
        <v>0</v>
      </c>
    </row>
    <row r="44" spans="1:12" ht="24" x14ac:dyDescent="0.2">
      <c r="A44" s="199" t="s">
        <v>345</v>
      </c>
      <c r="B44" s="200" t="s">
        <v>346</v>
      </c>
      <c r="C44" s="201"/>
      <c r="D44" s="201"/>
      <c r="E44" s="201"/>
      <c r="F44" s="201"/>
      <c r="G44" s="201"/>
      <c r="H44" s="201"/>
      <c r="I44" s="202">
        <f t="shared" si="10"/>
        <v>0</v>
      </c>
      <c r="J44" s="196"/>
      <c r="K44" s="207">
        <f t="shared" si="8"/>
        <v>0</v>
      </c>
    </row>
    <row r="45" spans="1:12" x14ac:dyDescent="0.2">
      <c r="A45" s="199" t="s">
        <v>347</v>
      </c>
      <c r="B45" s="200" t="s">
        <v>348</v>
      </c>
      <c r="C45" s="201"/>
      <c r="D45" s="201"/>
      <c r="E45" s="201"/>
      <c r="F45" s="201"/>
      <c r="G45" s="201">
        <v>-4008768</v>
      </c>
      <c r="H45" s="201"/>
      <c r="I45" s="202">
        <f t="shared" si="10"/>
        <v>-4008768</v>
      </c>
      <c r="J45" s="196"/>
      <c r="K45" s="207">
        <f t="shared" si="8"/>
        <v>-4008768</v>
      </c>
    </row>
    <row r="46" spans="1:12" x14ac:dyDescent="0.2">
      <c r="A46" s="199" t="s">
        <v>349</v>
      </c>
      <c r="B46" s="200" t="s">
        <v>350</v>
      </c>
      <c r="C46" s="201"/>
      <c r="D46" s="201"/>
      <c r="E46" s="201"/>
      <c r="F46" s="201"/>
      <c r="G46" s="201"/>
      <c r="H46" s="201"/>
      <c r="I46" s="202">
        <f t="shared" si="10"/>
        <v>0</v>
      </c>
      <c r="J46" s="196"/>
      <c r="K46" s="207">
        <f t="shared" si="8"/>
        <v>0</v>
      </c>
    </row>
    <row r="47" spans="1:12" x14ac:dyDescent="0.2">
      <c r="A47" s="199" t="s">
        <v>351</v>
      </c>
      <c r="B47" s="200" t="s">
        <v>352</v>
      </c>
      <c r="C47" s="201"/>
      <c r="D47" s="201"/>
      <c r="E47" s="201"/>
      <c r="F47" s="201"/>
      <c r="G47" s="201"/>
      <c r="H47" s="201"/>
      <c r="I47" s="202">
        <f t="shared" si="10"/>
        <v>0</v>
      </c>
      <c r="J47" s="196"/>
      <c r="K47" s="207">
        <f t="shared" si="8"/>
        <v>0</v>
      </c>
    </row>
    <row r="48" spans="1:12" ht="24" x14ac:dyDescent="0.2">
      <c r="A48" s="199" t="s">
        <v>353</v>
      </c>
      <c r="B48" s="200" t="s">
        <v>354</v>
      </c>
      <c r="C48" s="201"/>
      <c r="D48" s="201"/>
      <c r="E48" s="201"/>
      <c r="F48" s="201"/>
      <c r="G48" s="201"/>
      <c r="H48" s="201"/>
      <c r="I48" s="202">
        <f t="shared" si="10"/>
        <v>0</v>
      </c>
      <c r="J48" s="196"/>
      <c r="K48" s="207">
        <f t="shared" si="8"/>
        <v>0</v>
      </c>
    </row>
    <row r="49" spans="1:13" x14ac:dyDescent="0.2">
      <c r="A49" s="199" t="s">
        <v>355</v>
      </c>
      <c r="B49" s="200" t="s">
        <v>356</v>
      </c>
      <c r="C49" s="201"/>
      <c r="D49" s="201"/>
      <c r="E49" s="201"/>
      <c r="F49" s="201"/>
      <c r="G49" s="201"/>
      <c r="H49" s="201"/>
      <c r="I49" s="202">
        <f t="shared" si="10"/>
        <v>0</v>
      </c>
      <c r="J49" s="196"/>
      <c r="K49" s="207">
        <f t="shared" si="8"/>
        <v>0</v>
      </c>
    </row>
    <row r="50" spans="1:13" s="198" customFormat="1" ht="24" x14ac:dyDescent="0.2">
      <c r="A50" s="193" t="s">
        <v>357</v>
      </c>
      <c r="B50" s="194" t="s">
        <v>358</v>
      </c>
      <c r="C50" s="218">
        <f t="shared" ref="C50:H50" si="11">SUM(C20+C21+C34)</f>
        <v>4405169</v>
      </c>
      <c r="D50" s="218">
        <f t="shared" si="11"/>
        <v>0</v>
      </c>
      <c r="E50" s="218">
        <f t="shared" si="11"/>
        <v>0</v>
      </c>
      <c r="F50" s="218">
        <f t="shared" si="11"/>
        <v>-400409</v>
      </c>
      <c r="G50" s="218">
        <f t="shared" si="11"/>
        <v>79318531</v>
      </c>
      <c r="H50" s="218">
        <f t="shared" si="11"/>
        <v>0</v>
      </c>
      <c r="I50" s="202">
        <f t="shared" si="10"/>
        <v>83323291</v>
      </c>
      <c r="J50" s="204">
        <f>SUM(J20+J21+J34)</f>
        <v>0</v>
      </c>
      <c r="K50" s="207">
        <f t="shared" si="8"/>
        <v>83323291</v>
      </c>
      <c r="L50" s="197"/>
    </row>
    <row r="51" spans="1:13" x14ac:dyDescent="0.2">
      <c r="A51" s="199" t="s">
        <v>359</v>
      </c>
      <c r="B51" s="200" t="s">
        <v>360</v>
      </c>
      <c r="C51" s="201"/>
      <c r="D51" s="201"/>
      <c r="E51" s="201"/>
      <c r="F51" s="201"/>
      <c r="G51" s="201"/>
      <c r="H51" s="201"/>
      <c r="I51" s="202">
        <f t="shared" si="10"/>
        <v>0</v>
      </c>
      <c r="J51" s="196"/>
      <c r="K51" s="207">
        <f t="shared" si="8"/>
        <v>0</v>
      </c>
    </row>
    <row r="52" spans="1:13" ht="12.75" x14ac:dyDescent="0.2">
      <c r="A52" s="219" t="s">
        <v>361</v>
      </c>
      <c r="B52" s="200"/>
      <c r="C52" s="201"/>
      <c r="D52" s="201"/>
      <c r="E52" s="201"/>
      <c r="F52" s="201"/>
      <c r="G52" s="201"/>
      <c r="H52" s="201"/>
      <c r="I52" s="196"/>
      <c r="J52" s="196"/>
      <c r="K52" s="207">
        <f t="shared" si="8"/>
        <v>0</v>
      </c>
    </row>
    <row r="53" spans="1:13" ht="12.75" x14ac:dyDescent="0.2">
      <c r="A53" s="219" t="s">
        <v>362</v>
      </c>
      <c r="B53" s="200"/>
      <c r="C53" s="220"/>
      <c r="D53" s="220"/>
      <c r="E53" s="220"/>
      <c r="F53" s="220"/>
      <c r="G53" s="220"/>
      <c r="H53" s="220"/>
      <c r="I53" s="221"/>
      <c r="J53" s="221"/>
      <c r="K53" s="222">
        <f t="shared" si="8"/>
        <v>0</v>
      </c>
    </row>
    <row r="54" spans="1:13" ht="12.75" x14ac:dyDescent="0.2">
      <c r="A54" s="219" t="s">
        <v>363</v>
      </c>
      <c r="B54" s="200"/>
      <c r="C54" s="220"/>
      <c r="D54" s="220"/>
      <c r="E54" s="220"/>
      <c r="F54" s="220"/>
      <c r="G54" s="220"/>
      <c r="H54" s="220"/>
      <c r="I54" s="221"/>
      <c r="J54" s="221"/>
      <c r="K54" s="222">
        <f t="shared" si="8"/>
        <v>0</v>
      </c>
    </row>
    <row r="55" spans="1:13" x14ac:dyDescent="0.2">
      <c r="A55" s="199" t="s">
        <v>364</v>
      </c>
      <c r="B55" s="200" t="s">
        <v>365</v>
      </c>
      <c r="C55" s="223">
        <f t="shared" ref="C55:H55" si="12">C50+C51</f>
        <v>4405169</v>
      </c>
      <c r="D55" s="223">
        <f t="shared" si="12"/>
        <v>0</v>
      </c>
      <c r="E55" s="223">
        <f t="shared" si="12"/>
        <v>0</v>
      </c>
      <c r="F55" s="223">
        <f t="shared" si="12"/>
        <v>-400409</v>
      </c>
      <c r="G55" s="223">
        <f t="shared" si="12"/>
        <v>79318531</v>
      </c>
      <c r="H55" s="223">
        <f t="shared" si="12"/>
        <v>0</v>
      </c>
      <c r="I55" s="224">
        <f t="shared" si="10"/>
        <v>83323291</v>
      </c>
      <c r="J55" s="225">
        <f>J50+J51</f>
        <v>0</v>
      </c>
      <c r="K55" s="222">
        <f t="shared" si="8"/>
        <v>83323291</v>
      </c>
    </row>
    <row r="56" spans="1:13" x14ac:dyDescent="0.2">
      <c r="A56" s="199" t="s">
        <v>366</v>
      </c>
      <c r="B56" s="200" t="s">
        <v>216</v>
      </c>
      <c r="C56" s="223">
        <f t="shared" ref="C56:H56" si="13">C57+C58</f>
        <v>0</v>
      </c>
      <c r="D56" s="223">
        <f t="shared" si="13"/>
        <v>0</v>
      </c>
      <c r="E56" s="223">
        <f t="shared" si="13"/>
        <v>0</v>
      </c>
      <c r="F56" s="223">
        <f t="shared" si="13"/>
        <v>-37499</v>
      </c>
      <c r="G56" s="223">
        <f t="shared" si="13"/>
        <v>17683940</v>
      </c>
      <c r="H56" s="223">
        <f t="shared" si="13"/>
        <v>0</v>
      </c>
      <c r="I56" s="224">
        <f t="shared" si="10"/>
        <v>17646441</v>
      </c>
      <c r="J56" s="225">
        <f>J57+J58</f>
        <v>0</v>
      </c>
      <c r="K56" s="222">
        <f t="shared" si="8"/>
        <v>17646441</v>
      </c>
    </row>
    <row r="57" spans="1:13" x14ac:dyDescent="0.2">
      <c r="A57" s="199" t="s">
        <v>313</v>
      </c>
      <c r="B57" s="200" t="s">
        <v>367</v>
      </c>
      <c r="C57" s="220"/>
      <c r="D57" s="226"/>
      <c r="E57" s="226"/>
      <c r="F57" s="226"/>
      <c r="G57" s="227">
        <v>17638627</v>
      </c>
      <c r="H57" s="227"/>
      <c r="I57" s="224">
        <v>11733481</v>
      </c>
      <c r="J57" s="221"/>
      <c r="K57" s="222">
        <f t="shared" si="8"/>
        <v>11733481</v>
      </c>
      <c r="M57" s="228"/>
    </row>
    <row r="58" spans="1:13" x14ac:dyDescent="0.2">
      <c r="A58" s="199" t="s">
        <v>368</v>
      </c>
      <c r="B58" s="200" t="s">
        <v>369</v>
      </c>
      <c r="C58" s="224">
        <v>0</v>
      </c>
      <c r="D58" s="224">
        <v>0</v>
      </c>
      <c r="E58" s="224">
        <v>0</v>
      </c>
      <c r="F58" s="224">
        <f t="shared" ref="F58:G58" si="14">SUM(F60:F68)</f>
        <v>-37499</v>
      </c>
      <c r="G58" s="224">
        <f t="shared" si="14"/>
        <v>45313</v>
      </c>
      <c r="H58" s="224">
        <v>0</v>
      </c>
      <c r="I58" s="224">
        <v>-98038</v>
      </c>
      <c r="J58" s="225">
        <f>SUM(J60:J68)</f>
        <v>0</v>
      </c>
      <c r="K58" s="222">
        <f t="shared" si="8"/>
        <v>-98038</v>
      </c>
    </row>
    <row r="59" spans="1:13" x14ac:dyDescent="0.2">
      <c r="A59" s="199" t="s">
        <v>182</v>
      </c>
      <c r="B59" s="200"/>
      <c r="C59" s="220"/>
      <c r="D59" s="220"/>
      <c r="E59" s="220"/>
      <c r="F59" s="220"/>
      <c r="G59" s="220"/>
      <c r="H59" s="220"/>
      <c r="I59" s="224">
        <v>0</v>
      </c>
      <c r="J59" s="229"/>
      <c r="K59" s="222">
        <f t="shared" si="8"/>
        <v>0</v>
      </c>
    </row>
    <row r="60" spans="1:13" ht="24" x14ac:dyDescent="0.2">
      <c r="A60" s="199" t="s">
        <v>317</v>
      </c>
      <c r="B60" s="200" t="s">
        <v>370</v>
      </c>
      <c r="C60" s="226"/>
      <c r="D60" s="226"/>
      <c r="E60" s="226"/>
      <c r="F60" s="220"/>
      <c r="G60" s="226"/>
      <c r="H60" s="226"/>
      <c r="I60" s="224">
        <v>0</v>
      </c>
      <c r="J60" s="221"/>
      <c r="K60" s="222">
        <f t="shared" si="8"/>
        <v>0</v>
      </c>
    </row>
    <row r="61" spans="1:13" ht="24" x14ac:dyDescent="0.2">
      <c r="A61" s="199" t="s">
        <v>319</v>
      </c>
      <c r="B61" s="200" t="s">
        <v>371</v>
      </c>
      <c r="C61" s="220"/>
      <c r="D61" s="220"/>
      <c r="E61" s="220"/>
      <c r="F61" s="220">
        <v>-6934</v>
      </c>
      <c r="G61" s="220"/>
      <c r="H61" s="220"/>
      <c r="I61" s="224">
        <v>-36201</v>
      </c>
      <c r="J61" s="221"/>
      <c r="K61" s="222">
        <f t="shared" si="8"/>
        <v>-36201</v>
      </c>
    </row>
    <row r="62" spans="1:13" ht="24" x14ac:dyDescent="0.2">
      <c r="A62" s="199" t="s">
        <v>321</v>
      </c>
      <c r="B62" s="200" t="s">
        <v>372</v>
      </c>
      <c r="C62" s="226"/>
      <c r="D62" s="226"/>
      <c r="E62" s="226"/>
      <c r="F62" s="220"/>
      <c r="G62" s="226"/>
      <c r="H62" s="226"/>
      <c r="I62" s="224">
        <v>0</v>
      </c>
      <c r="J62" s="221"/>
      <c r="K62" s="222">
        <f t="shared" si="8"/>
        <v>0</v>
      </c>
    </row>
    <row r="63" spans="1:13" ht="24" x14ac:dyDescent="0.2">
      <c r="A63" s="199" t="s">
        <v>184</v>
      </c>
      <c r="B63" s="200" t="s">
        <v>373</v>
      </c>
      <c r="C63" s="220"/>
      <c r="D63" s="220"/>
      <c r="E63" s="220"/>
      <c r="F63" s="220"/>
      <c r="G63" s="220"/>
      <c r="H63" s="220"/>
      <c r="I63" s="224">
        <v>0</v>
      </c>
      <c r="J63" s="221"/>
      <c r="K63" s="222">
        <f t="shared" si="8"/>
        <v>0</v>
      </c>
    </row>
    <row r="64" spans="1:13" x14ac:dyDescent="0.2">
      <c r="A64" s="199" t="s">
        <v>205</v>
      </c>
      <c r="B64" s="200" t="s">
        <v>374</v>
      </c>
      <c r="C64" s="220"/>
      <c r="D64" s="220"/>
      <c r="E64" s="220"/>
      <c r="F64" s="220"/>
      <c r="G64" s="252">
        <v>45313</v>
      </c>
      <c r="H64" s="220"/>
      <c r="I64" s="224">
        <v>0</v>
      </c>
      <c r="J64" s="221"/>
      <c r="K64" s="222">
        <f t="shared" si="8"/>
        <v>0</v>
      </c>
    </row>
    <row r="65" spans="1:11" x14ac:dyDescent="0.2">
      <c r="A65" s="199" t="s">
        <v>186</v>
      </c>
      <c r="B65" s="200" t="s">
        <v>375</v>
      </c>
      <c r="C65" s="226"/>
      <c r="D65" s="226"/>
      <c r="E65" s="220"/>
      <c r="F65" s="220"/>
      <c r="G65" s="253"/>
      <c r="H65" s="226"/>
      <c r="I65" s="224">
        <v>0</v>
      </c>
      <c r="J65" s="221"/>
      <c r="K65" s="222">
        <f t="shared" si="8"/>
        <v>0</v>
      </c>
    </row>
    <row r="66" spans="1:11" ht="23.25" customHeight="1" x14ac:dyDescent="0.2">
      <c r="A66" s="199" t="s">
        <v>326</v>
      </c>
      <c r="B66" s="200" t="s">
        <v>376</v>
      </c>
      <c r="C66" s="226"/>
      <c r="D66" s="226"/>
      <c r="E66" s="226"/>
      <c r="F66" s="220"/>
      <c r="G66" s="226"/>
      <c r="H66" s="226"/>
      <c r="I66" s="224">
        <v>0</v>
      </c>
      <c r="J66" s="221"/>
      <c r="K66" s="222">
        <f t="shared" si="8"/>
        <v>0</v>
      </c>
    </row>
    <row r="67" spans="1:11" x14ac:dyDescent="0.2">
      <c r="A67" s="199" t="s">
        <v>328</v>
      </c>
      <c r="B67" s="200" t="s">
        <v>377</v>
      </c>
      <c r="C67" s="220"/>
      <c r="D67" s="220"/>
      <c r="E67" s="220"/>
      <c r="F67" s="220"/>
      <c r="G67" s="220"/>
      <c r="H67" s="220"/>
      <c r="I67" s="224">
        <v>0</v>
      </c>
      <c r="J67" s="221"/>
      <c r="K67" s="222">
        <f t="shared" si="8"/>
        <v>0</v>
      </c>
    </row>
    <row r="68" spans="1:11" x14ac:dyDescent="0.2">
      <c r="A68" s="199" t="s">
        <v>378</v>
      </c>
      <c r="B68" s="200" t="s">
        <v>379</v>
      </c>
      <c r="C68" s="226"/>
      <c r="D68" s="226"/>
      <c r="E68" s="226"/>
      <c r="F68" s="220">
        <v>-30565</v>
      </c>
      <c r="G68" s="226"/>
      <c r="H68" s="226"/>
      <c r="I68" s="224">
        <v>-61837</v>
      </c>
      <c r="J68" s="221"/>
      <c r="K68" s="222">
        <f t="shared" si="8"/>
        <v>-61837</v>
      </c>
    </row>
    <row r="69" spans="1:11" x14ac:dyDescent="0.2">
      <c r="A69" s="199" t="s">
        <v>380</v>
      </c>
      <c r="B69" s="200" t="s">
        <v>381</v>
      </c>
      <c r="C69" s="223">
        <v>0</v>
      </c>
      <c r="D69" s="223">
        <v>0</v>
      </c>
      <c r="E69" s="223">
        <v>0</v>
      </c>
      <c r="F69" s="223">
        <v>0</v>
      </c>
      <c r="G69" s="223">
        <v>-7191983</v>
      </c>
      <c r="H69" s="223">
        <v>0</v>
      </c>
      <c r="I69" s="224">
        <v>-7191983</v>
      </c>
      <c r="J69" s="225">
        <f>SUM(J71+J76+J77+J78+J79+J80+J81+J82+J83)</f>
        <v>0</v>
      </c>
      <c r="K69" s="222">
        <f t="shared" si="8"/>
        <v>-7191983</v>
      </c>
    </row>
    <row r="70" spans="1:11" x14ac:dyDescent="0.2">
      <c r="A70" s="199" t="s">
        <v>182</v>
      </c>
      <c r="B70" s="200"/>
      <c r="C70" s="230"/>
      <c r="D70" s="230"/>
      <c r="E70" s="230"/>
      <c r="F70" s="230"/>
      <c r="G70" s="230"/>
      <c r="H70" s="230"/>
      <c r="I70" s="224"/>
      <c r="J70" s="229"/>
      <c r="K70" s="222">
        <f t="shared" si="8"/>
        <v>0</v>
      </c>
    </row>
    <row r="71" spans="1:11" x14ac:dyDescent="0.2">
      <c r="A71" s="199" t="s">
        <v>334</v>
      </c>
      <c r="B71" s="200" t="s">
        <v>382</v>
      </c>
      <c r="C71" s="223">
        <v>0</v>
      </c>
      <c r="D71" s="223">
        <v>0</v>
      </c>
      <c r="E71" s="223">
        <v>0</v>
      </c>
      <c r="F71" s="223">
        <v>0</v>
      </c>
      <c r="G71" s="223">
        <v>0</v>
      </c>
      <c r="H71" s="223">
        <v>0</v>
      </c>
      <c r="I71" s="224">
        <v>0</v>
      </c>
      <c r="J71" s="225">
        <f>SUM(J73:J75)</f>
        <v>0</v>
      </c>
      <c r="K71" s="222">
        <f t="shared" si="8"/>
        <v>0</v>
      </c>
    </row>
    <row r="72" spans="1:11" x14ac:dyDescent="0.2">
      <c r="A72" s="199" t="s">
        <v>182</v>
      </c>
      <c r="B72" s="200"/>
      <c r="C72" s="230"/>
      <c r="D72" s="230"/>
      <c r="E72" s="230"/>
      <c r="F72" s="230"/>
      <c r="G72" s="230"/>
      <c r="H72" s="230"/>
      <c r="I72" s="224"/>
      <c r="J72" s="229"/>
      <c r="K72" s="222">
        <f t="shared" si="8"/>
        <v>0</v>
      </c>
    </row>
    <row r="73" spans="1:11" x14ac:dyDescent="0.2">
      <c r="A73" s="199" t="s">
        <v>336</v>
      </c>
      <c r="B73" s="200"/>
      <c r="C73" s="201"/>
      <c r="D73" s="201"/>
      <c r="E73" s="201"/>
      <c r="F73" s="201"/>
      <c r="G73" s="201"/>
      <c r="H73" s="201"/>
      <c r="I73" s="202">
        <v>0</v>
      </c>
      <c r="J73" s="196"/>
      <c r="K73" s="207">
        <f t="shared" si="8"/>
        <v>0</v>
      </c>
    </row>
    <row r="74" spans="1:11" x14ac:dyDescent="0.2">
      <c r="A74" s="199" t="s">
        <v>337</v>
      </c>
      <c r="B74" s="200"/>
      <c r="C74" s="201"/>
      <c r="D74" s="201"/>
      <c r="E74" s="201"/>
      <c r="F74" s="201"/>
      <c r="G74" s="201"/>
      <c r="H74" s="201"/>
      <c r="I74" s="202">
        <v>0</v>
      </c>
      <c r="J74" s="196"/>
      <c r="K74" s="207">
        <f t="shared" si="8"/>
        <v>0</v>
      </c>
    </row>
    <row r="75" spans="1:11" x14ac:dyDescent="0.2">
      <c r="A75" s="199" t="s">
        <v>338</v>
      </c>
      <c r="B75" s="200"/>
      <c r="C75" s="201"/>
      <c r="D75" s="201"/>
      <c r="E75" s="201"/>
      <c r="F75" s="201"/>
      <c r="G75" s="201"/>
      <c r="H75" s="201"/>
      <c r="I75" s="202">
        <v>0</v>
      </c>
      <c r="J75" s="196"/>
      <c r="K75" s="207">
        <f t="shared" si="8"/>
        <v>0</v>
      </c>
    </row>
    <row r="76" spans="1:11" x14ac:dyDescent="0.2">
      <c r="A76" s="199" t="s">
        <v>339</v>
      </c>
      <c r="B76" s="200" t="s">
        <v>383</v>
      </c>
      <c r="C76" s="201"/>
      <c r="D76" s="201"/>
      <c r="E76" s="201"/>
      <c r="F76" s="201"/>
      <c r="G76" s="201"/>
      <c r="H76" s="201"/>
      <c r="I76" s="202">
        <v>0</v>
      </c>
      <c r="J76" s="196"/>
      <c r="K76" s="207">
        <f t="shared" si="8"/>
        <v>0</v>
      </c>
    </row>
    <row r="77" spans="1:11" x14ac:dyDescent="0.2">
      <c r="A77" s="199" t="s">
        <v>341</v>
      </c>
      <c r="B77" s="200" t="s">
        <v>384</v>
      </c>
      <c r="C77" s="201"/>
      <c r="D77" s="201"/>
      <c r="E77" s="201"/>
      <c r="F77" s="201"/>
      <c r="G77" s="201"/>
      <c r="H77" s="201"/>
      <c r="I77" s="202">
        <v>0</v>
      </c>
      <c r="J77" s="196"/>
      <c r="K77" s="207">
        <f t="shared" si="8"/>
        <v>0</v>
      </c>
    </row>
    <row r="78" spans="1:11" x14ac:dyDescent="0.2">
      <c r="A78" s="199" t="s">
        <v>343</v>
      </c>
      <c r="B78" s="200" t="s">
        <v>385</v>
      </c>
      <c r="C78" s="201"/>
      <c r="D78" s="201"/>
      <c r="E78" s="201"/>
      <c r="F78" s="201"/>
      <c r="G78" s="201"/>
      <c r="H78" s="201"/>
      <c r="I78" s="202">
        <v>0</v>
      </c>
      <c r="J78" s="196"/>
      <c r="K78" s="207">
        <f t="shared" si="8"/>
        <v>0</v>
      </c>
    </row>
    <row r="79" spans="1:11" ht="24" x14ac:dyDescent="0.2">
      <c r="A79" s="199" t="s">
        <v>345</v>
      </c>
      <c r="B79" s="200" t="s">
        <v>386</v>
      </c>
      <c r="C79" s="201"/>
      <c r="D79" s="201"/>
      <c r="E79" s="201"/>
      <c r="F79" s="201"/>
      <c r="G79" s="201"/>
      <c r="H79" s="201"/>
      <c r="I79" s="202">
        <v>0</v>
      </c>
      <c r="J79" s="196"/>
      <c r="K79" s="207">
        <f t="shared" si="8"/>
        <v>0</v>
      </c>
    </row>
    <row r="80" spans="1:11" ht="11.25" customHeight="1" x14ac:dyDescent="0.2">
      <c r="A80" s="199" t="s">
        <v>347</v>
      </c>
      <c r="B80" s="200" t="s">
        <v>387</v>
      </c>
      <c r="C80" s="201"/>
      <c r="D80" s="201"/>
      <c r="E80" s="201"/>
      <c r="F80" s="201"/>
      <c r="G80" s="252">
        <v>-7191983</v>
      </c>
      <c r="H80" s="201"/>
      <c r="I80" s="202">
        <v>-7191983</v>
      </c>
      <c r="J80" s="196"/>
      <c r="K80" s="207">
        <f t="shared" si="8"/>
        <v>-7191983</v>
      </c>
    </row>
    <row r="81" spans="1:12" x14ac:dyDescent="0.2">
      <c r="A81" s="199" t="s">
        <v>349</v>
      </c>
      <c r="B81" s="200" t="s">
        <v>388</v>
      </c>
      <c r="C81" s="201"/>
      <c r="D81" s="201"/>
      <c r="E81" s="201"/>
      <c r="F81" s="201"/>
      <c r="G81" s="201"/>
      <c r="H81" s="201"/>
      <c r="I81" s="202">
        <v>0</v>
      </c>
      <c r="J81" s="196"/>
      <c r="K81" s="207">
        <f t="shared" si="8"/>
        <v>0</v>
      </c>
    </row>
    <row r="82" spans="1:12" x14ac:dyDescent="0.2">
      <c r="A82" s="199" t="s">
        <v>351</v>
      </c>
      <c r="B82" s="200" t="s">
        <v>389</v>
      </c>
      <c r="C82" s="201"/>
      <c r="D82" s="201"/>
      <c r="E82" s="201"/>
      <c r="F82" s="201"/>
      <c r="G82" s="201"/>
      <c r="H82" s="201"/>
      <c r="I82" s="202">
        <v>0</v>
      </c>
      <c r="J82" s="196"/>
      <c r="K82" s="207">
        <f t="shared" si="8"/>
        <v>0</v>
      </c>
    </row>
    <row r="83" spans="1:12" ht="24" x14ac:dyDescent="0.2">
      <c r="A83" s="199" t="s">
        <v>353</v>
      </c>
      <c r="B83" s="200" t="s">
        <v>390</v>
      </c>
      <c r="C83" s="201"/>
      <c r="D83" s="201"/>
      <c r="E83" s="201"/>
      <c r="F83" s="201"/>
      <c r="G83" s="201"/>
      <c r="H83" s="201"/>
      <c r="I83" s="202">
        <f t="shared" si="10"/>
        <v>0</v>
      </c>
      <c r="J83" s="196"/>
      <c r="K83" s="207">
        <f t="shared" si="8"/>
        <v>0</v>
      </c>
    </row>
    <row r="84" spans="1:12" x14ac:dyDescent="0.2">
      <c r="A84" s="199" t="s">
        <v>355</v>
      </c>
      <c r="B84" s="200" t="s">
        <v>391</v>
      </c>
      <c r="C84" s="201"/>
      <c r="D84" s="201"/>
      <c r="E84" s="201"/>
      <c r="F84" s="201"/>
      <c r="G84" s="201"/>
      <c r="H84" s="201"/>
      <c r="I84" s="202">
        <f t="shared" si="10"/>
        <v>0</v>
      </c>
      <c r="J84" s="196"/>
      <c r="K84" s="207">
        <f t="shared" si="8"/>
        <v>0</v>
      </c>
    </row>
    <row r="85" spans="1:12" s="198" customFormat="1" ht="24" x14ac:dyDescent="0.2">
      <c r="A85" s="231" t="s">
        <v>396</v>
      </c>
      <c r="B85" s="194">
        <v>800</v>
      </c>
      <c r="C85" s="196">
        <f t="shared" ref="C85:H85" si="15">SUM(C55+C56+C69)</f>
        <v>4405169</v>
      </c>
      <c r="D85" s="196">
        <f t="shared" si="15"/>
        <v>0</v>
      </c>
      <c r="E85" s="196">
        <f t="shared" si="15"/>
        <v>0</v>
      </c>
      <c r="F85" s="196">
        <f t="shared" si="15"/>
        <v>-437908</v>
      </c>
      <c r="G85" s="196">
        <f t="shared" si="15"/>
        <v>89810488</v>
      </c>
      <c r="H85" s="196">
        <f t="shared" si="15"/>
        <v>0</v>
      </c>
      <c r="I85" s="202">
        <f t="shared" si="10"/>
        <v>93777749</v>
      </c>
      <c r="J85" s="204">
        <f>SUM(J55+J56+J69)</f>
        <v>0</v>
      </c>
      <c r="K85" s="207">
        <f t="shared" si="8"/>
        <v>93777749</v>
      </c>
      <c r="L85" s="197"/>
    </row>
    <row r="86" spans="1:12" s="233" customFormat="1" x14ac:dyDescent="0.2">
      <c r="A86" s="185"/>
      <c r="B86" s="185"/>
      <c r="C86" s="232"/>
      <c r="D86" s="232"/>
      <c r="E86" s="232"/>
      <c r="F86" s="232"/>
      <c r="G86" s="232"/>
      <c r="H86" s="232"/>
      <c r="I86" s="185"/>
      <c r="J86" s="185"/>
      <c r="K86" s="185"/>
      <c r="L86" s="185"/>
    </row>
    <row r="87" spans="1:12" s="233" customFormat="1" x14ac:dyDescent="0.2">
      <c r="A87" s="234"/>
      <c r="B87" s="185"/>
      <c r="C87" s="232"/>
      <c r="D87" s="232"/>
      <c r="E87" s="232"/>
      <c r="F87" s="232"/>
      <c r="G87" s="232"/>
      <c r="H87" s="232"/>
      <c r="I87" s="185"/>
      <c r="J87" s="185"/>
      <c r="K87" s="185"/>
      <c r="L87" s="185"/>
    </row>
    <row r="88" spans="1:12" s="237" customFormat="1" x14ac:dyDescent="0.2">
      <c r="A88" s="235"/>
      <c r="B88" s="235"/>
      <c r="C88" s="236"/>
      <c r="D88" s="236"/>
      <c r="E88" s="236"/>
      <c r="F88" s="236"/>
      <c r="G88" s="236"/>
      <c r="H88" s="236"/>
      <c r="I88" s="235"/>
      <c r="J88" s="235"/>
      <c r="K88" s="235"/>
      <c r="L88" s="185"/>
    </row>
    <row r="89" spans="1:12" x14ac:dyDescent="0.2">
      <c r="A89" s="238"/>
      <c r="B89" s="182"/>
      <c r="C89" s="189"/>
      <c r="D89" s="184"/>
      <c r="E89" s="184"/>
      <c r="F89" s="184"/>
      <c r="G89" s="184"/>
      <c r="H89" s="184"/>
      <c r="I89" s="182"/>
      <c r="J89" s="182"/>
      <c r="K89" s="182"/>
    </row>
    <row r="90" spans="1:12" x14ac:dyDescent="0.2">
      <c r="A90" s="238" t="str">
        <f>Ф1!A147</f>
        <v>Председатель Правления                                           Бежецкий Сергей Владимирович</v>
      </c>
      <c r="B90" s="182"/>
      <c r="C90" s="184" t="s">
        <v>146</v>
      </c>
      <c r="D90" s="184"/>
      <c r="E90" s="184"/>
      <c r="F90" s="184"/>
      <c r="G90" s="184"/>
      <c r="H90" s="184"/>
      <c r="I90" s="182"/>
      <c r="J90" s="182"/>
      <c r="K90" s="182"/>
    </row>
    <row r="91" spans="1:12" x14ac:dyDescent="0.2">
      <c r="A91" s="239" t="s">
        <v>392</v>
      </c>
      <c r="B91" s="182"/>
      <c r="C91" s="184"/>
      <c r="D91" s="184"/>
      <c r="E91" s="184"/>
      <c r="F91" s="184"/>
      <c r="G91" s="184"/>
      <c r="H91" s="184"/>
      <c r="I91" s="182"/>
      <c r="J91" s="182"/>
      <c r="K91" s="182"/>
    </row>
    <row r="92" spans="1:12" x14ac:dyDescent="0.2">
      <c r="A92" s="240"/>
      <c r="B92" s="182"/>
      <c r="C92" s="184"/>
      <c r="D92" s="184"/>
      <c r="E92" s="184"/>
      <c r="F92" s="184"/>
      <c r="G92" s="184"/>
      <c r="H92" s="184"/>
      <c r="I92" s="182"/>
      <c r="J92" s="182"/>
      <c r="K92" s="182"/>
    </row>
    <row r="93" spans="1:12" x14ac:dyDescent="0.2">
      <c r="A93" s="186" t="str">
        <f>Ф1!A150</f>
        <v>И.о. главного бухгалтера                                            Диброва Ирина Викторовна</v>
      </c>
      <c r="B93" s="182"/>
      <c r="C93" s="189"/>
      <c r="D93" s="184"/>
      <c r="E93" s="184"/>
      <c r="F93" s="184"/>
      <c r="G93" s="184"/>
      <c r="H93" s="184"/>
      <c r="I93" s="182"/>
      <c r="J93" s="182"/>
      <c r="K93" s="182"/>
    </row>
    <row r="94" spans="1:12" x14ac:dyDescent="0.2">
      <c r="A94" s="238" t="str">
        <f>Ф1!A151</f>
        <v xml:space="preserve">                                                                                          (фамилия, имя, отчество)</v>
      </c>
      <c r="B94" s="182"/>
      <c r="C94" s="184" t="s">
        <v>146</v>
      </c>
      <c r="D94" s="184"/>
      <c r="E94" s="184"/>
      <c r="F94" s="184"/>
      <c r="G94" s="184"/>
      <c r="H94" s="184"/>
      <c r="I94" s="182"/>
      <c r="J94" s="182"/>
      <c r="K94" s="182"/>
    </row>
    <row r="95" spans="1:12" x14ac:dyDescent="0.2">
      <c r="A95" s="182" t="s">
        <v>148</v>
      </c>
      <c r="B95" s="182"/>
      <c r="C95" s="184"/>
      <c r="D95" s="184"/>
      <c r="E95" s="184"/>
      <c r="F95" s="184"/>
      <c r="G95" s="184"/>
      <c r="H95" s="184"/>
      <c r="I95" s="182"/>
      <c r="J95" s="182"/>
      <c r="K95" s="182"/>
    </row>
    <row r="96" spans="1:12" x14ac:dyDescent="0.2">
      <c r="A96" s="182"/>
      <c r="B96" s="182"/>
      <c r="C96" s="184"/>
      <c r="D96" s="184"/>
      <c r="E96" s="184"/>
      <c r="F96" s="184"/>
      <c r="G96" s="184"/>
      <c r="H96" s="184"/>
      <c r="I96" s="182"/>
      <c r="J96" s="182"/>
      <c r="K96" s="182"/>
    </row>
  </sheetData>
  <mergeCells count="6">
    <mergeCell ref="K16:K17"/>
    <mergeCell ref="A16:A17"/>
    <mergeCell ref="B16:B17"/>
    <mergeCell ref="C16:H16"/>
    <mergeCell ref="I16:I17"/>
    <mergeCell ref="J16:J17"/>
  </mergeCells>
  <pageMargins left="0.70866141732283472" right="0.70866141732283472" top="0.74803149606299213" bottom="0.43" header="0.31496062992125984" footer="0.31496062992125984"/>
  <pageSetup paperSize="9" scale="64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2023-08-11T03:56:21Z</dcterms:created>
  <dcterms:modified xsi:type="dcterms:W3CDTF">2024-03-19T06:13:30Z</dcterms:modified>
</cp:coreProperties>
</file>