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601"/>
  <workbookPr/>
  <bookViews>
    <workbookView xWindow="65416" yWindow="65416" windowWidth="29040" windowHeight="15840" activeTab="0"/>
  </bookViews>
  <sheets>
    <sheet name="Особый порядок 2023" sheetId="1" r:id="rId1"/>
  </sheets>
  <externalReferences>
    <externalReference r:id="rId4"/>
  </externalReferences>
  <definedNames>
    <definedName name="атр">#N/A</definedName>
    <definedName name="ЕИ" localSheetId="0">#N/A</definedName>
    <definedName name="Инкотермс">#N/A</definedName>
    <definedName name="Классификатор_стран">#N/A</definedName>
    <definedName name="С_НДС">#N/A</definedName>
    <definedName name="Способы_закупок">#N/A</definedName>
    <definedName name="Тип_дней">#N/A</definedName>
    <definedName name="типы_действий">'[1]Типы действий'!$A$1:$A$3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Гусельников Павел Юрьевич</author>
  </authors>
  <commentList>
    <comment ref="AF47" authorId="0">
      <text>
        <r>
          <rPr>
            <b/>
            <sz val="9"/>
            <rFont val="Tahoma"/>
            <family val="2"/>
          </rPr>
          <t>Гусельников Павел Юрьевич:</t>
        </r>
        <r>
          <rPr>
            <sz val="9"/>
            <rFont val="Tahoma"/>
            <family val="2"/>
          </rPr>
          <t xml:space="preserve">
по письму НАК</t>
        </r>
      </text>
    </comment>
    <comment ref="AF48" authorId="0">
      <text>
        <r>
          <rPr>
            <b/>
            <sz val="9"/>
            <rFont val="Tahoma"/>
            <family val="2"/>
          </rPr>
          <t>Гусельников Павел Юрьевич:</t>
        </r>
        <r>
          <rPr>
            <sz val="9"/>
            <rFont val="Tahoma"/>
            <family val="2"/>
          </rPr>
          <t xml:space="preserve">
Планируемый, Караганда Энергоцентр</t>
        </r>
      </text>
    </comment>
    <comment ref="AI48" authorId="0">
      <text>
        <r>
          <rPr>
            <b/>
            <sz val="9"/>
            <rFont val="Tahoma"/>
            <family val="2"/>
          </rPr>
          <t>Гусельников Павел Юрьевич:</t>
        </r>
        <r>
          <rPr>
            <sz val="9"/>
            <rFont val="Tahoma"/>
            <family val="2"/>
          </rPr>
          <t xml:space="preserve">
Планируемый, Караганда Энергоцентр</t>
        </r>
      </text>
    </comment>
  </commentList>
</comments>
</file>

<file path=xl/sharedStrings.xml><?xml version="1.0" encoding="utf-8"?>
<sst xmlns="http://schemas.openxmlformats.org/spreadsheetml/2006/main" count="1410" uniqueCount="370">
  <si>
    <t>План закупок товаров, работ и услуг по особому порядку без использования веб-портала на 2023 год по АО "УМЗ"</t>
  </si>
  <si>
    <t>Структурное подразделение/ БАР-код товара</t>
  </si>
  <si>
    <t>№</t>
  </si>
  <si>
    <t xml:space="preserve">Наименование закупаемых товаров, работ и услуг </t>
  </si>
  <si>
    <t xml:space="preserve">Краткая характеристика (описание) </t>
  </si>
  <si>
    <t>Основание проведения закупок</t>
  </si>
  <si>
    <t>Код КАТО места осуществления закупки</t>
  </si>
  <si>
    <t xml:space="preserve">Адрес осуществления закупок </t>
  </si>
  <si>
    <t>Предполагаемый месяц заключения договора</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</si>
  <si>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</si>
  <si>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</si>
  <si>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</si>
  <si>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</si>
  <si>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поставки товаров, выполнения работ, оказания услуг </t>
    </r>
    <r>
      <rPr>
        <i/>
        <sz val="11"/>
        <color indexed="8"/>
        <rFont val="Times New Roman"/>
        <family val="1"/>
      </rPr>
      <t>(заполнить одно из трех значений)</t>
    </r>
  </si>
  <si>
    <t>Условия оплаты</t>
  </si>
  <si>
    <t>Единица измереения</t>
  </si>
  <si>
    <t>Признак Рассчитать без НДС</t>
  </si>
  <si>
    <t>2023 год</t>
  </si>
  <si>
    <t>Заполняется в случае осуществления переходящей закупки на 2024 год</t>
  </si>
  <si>
    <t>БИН организатора</t>
  </si>
  <si>
    <t>Дополнительная характеристика работ и услуг</t>
  </si>
  <si>
    <t>Дополнительная характеристика товаров</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</si>
  <si>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</si>
  <si>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</si>
  <si>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</si>
  <si>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</si>
  <si>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</si>
  <si>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</si>
  <si>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</si>
  <si>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</si>
  <si>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</si>
  <si>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</si>
  <si>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</si>
  <si>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</si>
  <si>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Атрибут 4</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</si>
  <si>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</si>
  <si>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</si>
  <si>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</si>
  <si>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</si>
  <si>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</si>
  <si>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</si>
  <si>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</si>
  <si>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</si>
  <si>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</si>
  <si>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</si>
  <si>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</si>
  <si>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4</t>
  </si>
  <si>
    <t>6</t>
  </si>
  <si>
    <t>7</t>
  </si>
  <si>
    <t>9</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</si>
  <si>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</si>
  <si>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</si>
  <si>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</si>
  <si>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</si>
  <si>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</si>
  <si>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</si>
  <si>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</si>
  <si>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</si>
  <si>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</si>
  <si>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</si>
  <si>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</si>
  <si>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</si>
  <si>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</si>
  <si>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</si>
  <si>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</si>
  <si>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</si>
  <si>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</si>
  <si>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</si>
  <si>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</si>
  <si>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</si>
  <si>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</si>
  <si>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</si>
  <si>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</si>
  <si>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</si>
  <si>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</si>
  <si>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</si>
  <si>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</si>
  <si>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</si>
  <si>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</si>
  <si>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</si>
  <si>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</si>
  <si>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</si>
  <si>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</si>
  <si>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</si>
  <si>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</si>
  <si>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</si>
  <si>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</si>
  <si>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</si>
  <si>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</si>
  <si>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1 сырье</t>
  </si>
  <si>
    <t>Тантал</t>
  </si>
  <si>
    <t>в концентрате танталовом</t>
  </si>
  <si>
    <t>73-1-4</t>
  </si>
  <si>
    <t>631010000</t>
  </si>
  <si>
    <t>пр. Абая, 102, корпус 38</t>
  </si>
  <si>
    <t>02.2023</t>
  </si>
  <si>
    <t>KZ</t>
  </si>
  <si>
    <t xml:space="preserve"> пр. Абая,102, склад АО УМЗ</t>
  </si>
  <si>
    <t>DAP</t>
  </si>
  <si>
    <t>166 Килограмм</t>
  </si>
  <si>
    <t>С НДС</t>
  </si>
  <si>
    <t>235 Наименование</t>
  </si>
  <si>
    <t>Тантал концентраты</t>
  </si>
  <si>
    <t>Танталовый концентрат</t>
  </si>
  <si>
    <t>210 Массовая доля</t>
  </si>
  <si>
    <t>Шикізаттағы негізгі компоненттердің құрамы:
Tа2о5 массалық үлесі: кемінде 28% (Та массалық үлесі: кемінде 23 %);
Nb2о5 массалық үлесі: кемінде 4%.
Шикізаттағы қоспалардың құрамы:
TiO2 массалық үлесі: 10% артық емес;
SiO2 массалық үлесі: 30% артық емес;
WO3 массалық үлесі: 3% артық емес.</t>
  </si>
  <si>
    <t>Содержание в Сырье основных компонентов:
массовая доля Та2О5: не менее 28 % (массовая доля Та: не менее 23 %);
массовая доля Nb2О5: не менее 4 %.
Содержание в Сырье примесей:
массовая доля TiO2: не более 10 %;
массовая доля SiO2: не более 30 %;
массовая доля WO3: не более 3 %.</t>
  </si>
  <si>
    <t>506 Характеристика</t>
  </si>
  <si>
    <t>Шикізаттағы ылғалдың массалық үлесі: 2% аспайды.
Шикізаттың меншікті белсенділігі, Бк/г: нақты. Шикізаттың меншікті белсенділігінің орнына сәулелену дозасының нақты қуатын (мкЗв/сағ) және/немесе Шикізаттағы уран мен торийдің (не олардың оксидтерінің) нақты массалық үлесін (%) көрсетуге жол беріледі.
Келесі іріліктегі шоғыр мөлшері:
2,8 мм-ден кем: 50% кем емес;
10,0 мм артық: рұқсат етілмейді.
Шикізатқа фторопласттың, полиэтиленнің, пластмассаның, шайырдың, басқа да органикалық материалдардың қосылуына, сондай-ақ көзге көрінетін бөгде заттардың болуына жол берілмейді.</t>
  </si>
  <si>
    <t xml:space="preserve">Массовая доля влаги в Сырье: не более 2 %. Удельная активность Сырья, Бк/г: фактическая. Допускается вместо удельной активности Сырья указывать фактическую мощность дозы излучения (мкЗв/ч) и/или фактические массовые доли урана и тория (либо их оксидов) в Сырье (%).
Количество концентрата крупностью:
менее 2,8 мм: не менее 50 %;
более 10,0 мм: не допускается.
В Сырье не допускаются включения из фторопласта, полиэтилена, пластмасс, смол, других органических материалов, а также наличие инородных предметов, видимых невооруженным глазом. </t>
  </si>
  <si>
    <t>443 Тара</t>
  </si>
  <si>
    <t>Шикізат тасымалдау кезінде оның зақымдануын болдырмайтын жеке көлік ыдысына буып-түйілуі тиіс.</t>
  </si>
  <si>
    <t>Сырье должно быть упаковано в отдельную транспортную тару, исключающую его повреждение при транспортировке.</t>
  </si>
  <si>
    <t>2 сырье</t>
  </si>
  <si>
    <t>2</t>
  </si>
  <si>
    <t>3 сырье</t>
  </si>
  <si>
    <t>3</t>
  </si>
  <si>
    <t>05.2023</t>
  </si>
  <si>
    <t>4 сырье</t>
  </si>
  <si>
    <t>06.2023</t>
  </si>
  <si>
    <t>5 сырье</t>
  </si>
  <si>
    <t>5</t>
  </si>
  <si>
    <t>01.2023</t>
  </si>
  <si>
    <t>04.2023</t>
  </si>
  <si>
    <t>6 сырье</t>
  </si>
  <si>
    <t>7 сырье</t>
  </si>
  <si>
    <t>12.2022</t>
  </si>
  <si>
    <t>Шикізаттағы негізгі компоненттердің құрамы:
Tа2о5 массалық үлесі: кемінде 30% (Та массалық үлесі: кемінде 24,57 %);
Nb2о5 массалық үлесі: кемінде 10%.
Шикізаттағы қоспалардың құрамы:
TiO2 массалық үлесі: 10% артық емес;
SiO2 массалық үлесі: 30% артық емес;
WO3 массалық үлесі: 3% артық емес.</t>
  </si>
  <si>
    <t>Содержание в Сырье основных компонентов:
массовая доля Та2О5: не менее 30 % (массовая доля Та: не менее 24,57 %);
массовая доля Nb2О5: не менее 10 %.
Содержание в Сырье примесей:
массовая доля TiO2: не более 10 %;
массовая доля SiO2: не более 30 %;
массовая доля WO3: не более 3 %.</t>
  </si>
  <si>
    <t>8 сырье</t>
  </si>
  <si>
    <t>8</t>
  </si>
  <si>
    <t>в ломе танталовом</t>
  </si>
  <si>
    <t>01.2024</t>
  </si>
  <si>
    <t xml:space="preserve">Тантал сынықтары </t>
  </si>
  <si>
    <t>Танталовый лом</t>
  </si>
  <si>
    <t>Шикізаттағы танталдың массалық үлесі кемінде 99,95%.</t>
  </si>
  <si>
    <t xml:space="preserve"> Массовая доля тантала в Сырье: не менее 99,95 %. </t>
  </si>
  <si>
    <t>Шикізат түрлері бойынша (пластиналар, тостағандар, дискілер және олардың фрагменттері, бұйымдардан бөлшектер, тозаңдатуға арналған нысаналар, құрама конструкциялар, құймалардың жоғарғы немесе басқа бөліктері, соғудан кейін шығыршықтар, гидроабразиялық кесуден шығыршықтар немесе өндірістік процестен басқа да ірі бөлшектер түрінде) бөлек сұрыпталуы және буып-түйілуі тиіс.
Сыртқы түрі: бір түр шегіндегі біртекті материал.
Фторпласттан, полиэтиленнен, пластмассадан, шайырлардан және басқа да органикалық материалдардан жасалған қоспаларға жол берілмейді.
Тантал сынықтары мынадай зиянды заттардың ешқайсысын қамтымайды және ластамайды: сүрме, кадмий, теллур, селен, таллий, күшән, сынап не олардың қосындыларымен, мұны Сатушы Шикізатқа сәйкестік сертификаттарында растауы тиіс.</t>
  </si>
  <si>
    <t>Сырье должно быть рассортировано и упаковано отдельно по видам (в виде пластин, чаш, дисков и их фрагментов, деталей от изделий, мишеней для напыления, сборных конструкций, верхних или других частей слитков после ковки, колец от гидроабразивной резки или других крупных деталей от производственного процесса).
Внешний вид: однородный материал в пределах одного вида.
Не допускаются включения из фторопласта, полиэтилена, пластмасс, смол и других органических материалов.
Танталовый лом не включает и не загрязнен ни одним из следующих вредных веществ: сурьма, кадмий, теллур, селен, таллий, мышьяк, ртуть, либо их соединениями, что должно быть подтверждено Продавцом в сертификатах соответствия на Сырье.</t>
  </si>
  <si>
    <t>9 сырье</t>
  </si>
  <si>
    <t>10 сырье</t>
  </si>
  <si>
    <t>10</t>
  </si>
  <si>
    <t>11 сырье</t>
  </si>
  <si>
    <t>11</t>
  </si>
  <si>
    <t xml:space="preserve">Танталдың массалық үлесі кемінде 90%.
Вольфрамның массалық үлесі (W) 1,5% -дан аспайды.
</t>
  </si>
  <si>
    <t>Массовая доля тантала: не менее 90 %.
Массовая доля вольфрама (W): не более 1,5 %.</t>
  </si>
  <si>
    <t>Шикізат түрлері бойынша (конденсаторлар, анодтар, қорытындылар, конденсаторлардың корпустары мен бөлшектері, жоңқалар, сымдар, пластиналар, фольга, оюлар, кесінділер, бұйымдардан бөлшектер, тозаңдатуға арналған нысаналар, пеш скрабы, құрама конструкциялар түрінде) бөлек сұрыпталуы және буып-түйілуі тиіс.
Әр түрлі физикалық пішіндегі материалдардың болуына жол беріледі: түйіршіктер, тотықтырмаған күйдегі ұсақ кесектер, сондай-ақ басқа металдармен (марганец, темір, мыс) тантал негізіндегі қорытпалар түрінде.
Фторпласттың, полиэтиленнің, пластмассаның, шайырдың қосылуына жол берілмейді. Ылғал мен органикалық материалдардың 3% аспауына жол беріледі.
Тантал сынықтары мынадай зиянды заттардың ешқайсысын қамтымайды және ластамайды: сүрме, кадмий, теллур, селен, таллий, күшән, сынап не олардың қосындыларымен, мұны Сатушы Шикізатқа сәйкестік сертификаттарында растауы тиіс.</t>
  </si>
  <si>
    <t>Сырье должно быть рассортировано и упаковано отдельно по видам (в виде конденсаторов, анодов, выводов, корпусов и деталей конденсаторов, стружки, проволоки, пластин, фольги, высечки, обрези, деталей от изделий, мишеней для напыления, печного скрапа, сборных конструкций).
Допускается наличие материала различной физической формы: гранул, мелких кусочков в не окисленном состоянии, а также в виде сплавов на основе тантала с другими металлами (марганец, железо, медь).
Не допускаются включения из фторопласта, полиэтилена, пластмасс, смол. Допускается наличие влаги и органических материалов не более 3 %.
Танталовый лом не включает и не загрязнен ни одним из следующих вредных веществ: сурьма, кадмий, теллур, селен, таллий, мышьяк, ртуть, либо их соединениями, что должно быть подтверждено Продавцом в сертификатах соответствия на Сырье.</t>
  </si>
  <si>
    <t>12 сырье</t>
  </si>
  <si>
    <t>13 сырье</t>
  </si>
  <si>
    <t>14 сырье</t>
  </si>
  <si>
    <t>03.2023</t>
  </si>
  <si>
    <t>12.2023</t>
  </si>
  <si>
    <t>Танталдың массалық үлесі кемінде 85%.
Ұсақталған түрдегі танталдың массалық үлесі ылғалды ескере отырып анықталады.
Қоспаларға қойылатын талаптар:
W массалық үлесі - 1,5% -дан аспайды.</t>
  </si>
  <si>
    <t xml:space="preserve">Массовая доля тантала: не менее 85 %.
Массовая доля тантала в измельченном виде определяется с учетом влаги.
Требования к примесям:
Массовая доля W – не более 1,5 %.
</t>
  </si>
  <si>
    <t>Пеш скрапы, анодтар, конденсаторлар және олардың бөлшектері, ұсақталған пеш скрапы, ұсақталған анодтар мен конденсаторлар, өңделген тозаңдану нысаналары, қыздыру элементтері, сымдар, жоңқалар, үгінділер, табақтар, пластиналар, фольга, тантал инелері (тантал сымының кесінділері), кесінділер, түйіршіктер, құрама конструкциялар, тантал таспасының қалдықтары және бөлшектерді/бұйымдарды өндіру кезіндегі материал қалдықтары. 
Бір түр шегіндегі біртекті материал. 
Түрлі физикалық формадағы материалдың болуына жол беріледі: түйіршіктердің, ұсақ кесектердің тотықпаған күйінде. 
Фторопласттан, полиэтиленнен, пластмассадан, шайырдан және басқа да органикалық материалдардан қосуға жол берілмейді. 
Тантал сынығы сурьма, кадмий, теллур, селен, таллий, мышьяк, сынап сияқты зиянды заттардың бірде-бірін немесе олардың қосындыларын қамтымайды және ластанбайды, мұны Тапсырыс беруші Шикізатқа арналған сапа сертификаттарында растауы тиіс.</t>
  </si>
  <si>
    <t>Танталовый лом в виде печного скрапа, анодов, конденсаторов и их частей, измельченного печного скрапа, измельченных анодов и конденсаторов, отработанных мишеней напыления, нагревательных элементов, проволоки, стружки, опилок, листов, пластин, фольги, танталовых иголок (отрезков танталовой проволоки), обрези, гранул, сборных конструкций, остатков танталовой ленты и остатков материала при производстве деталей/изделий.
Внешний вид: однородный материал в пределах одного вида.
Допускается наличие материала различной физической формы: гранул, мелких кусочков в не окисленном состоянии.
Не допускаются включения из фторопласта, полиэтилена, пластмасс, смол и других органических материалов.
Танталовый лом не включает и не загрязнен ни одним из следующих вредных веществ: сурьма, кадмий, теллур, селен, таллий, мышьяк, ртуть, либо их соединениями, что должно быть подтверждено Заказчиком в сертификатах качества на Сырье.</t>
  </si>
  <si>
    <t>15 сырье</t>
  </si>
  <si>
    <t>в соли тантала</t>
  </si>
  <si>
    <t>Калий фтортанталаты</t>
  </si>
  <si>
    <t>Фтортанталат калия</t>
  </si>
  <si>
    <t>Шикізаттағы танталдың массалық үлесі - 46% -дан кем емес.</t>
  </si>
  <si>
    <t>Массовая доля тантала в Сырье – не менее 46 %.</t>
  </si>
  <si>
    <t>Бақыланатын қоспалар: Si - 15 ppm аспайтын, Fe - 5 ppm аспайтын, Mn - 3 ppm аспайтын, Mg - 3 ppm аспайтын, Ni - 5 ppm аспайтын, Cr - 5 ppm аспайтын, Ti - 3 ppm аспайтын, Sn - 3 ppm аспайтын, Cu - 3 ppm аспайтын, Nb - 5 ppm аспайтын, Zr - 1 ppm аспайтын, Ca - 10 ppm аспайтын, W - 2 ppm аспайтын - 1 ppm аспайтын, Al - 3 ppm аспайтын, C - 20 ppm аспайтын.
Шикізат кристалды ұнтақ болып табылады, көзге көрінетін бөтен қосылыстары жоқ.
ФТК бөлшектерінің ірілігі - 2,0 мм-ден аспайды. Фракцияның құрамы 2,0 мм-ден астам - 2% -дан аспайды. Ылғалдың массалық үлесі (105-110 ° C температурада кептіру кезінде) - 0,1% -дан аспайды.</t>
  </si>
  <si>
    <t>Контролируемые примеси: Si – не более 15 ppm, Fe - не более 5 ppm, Mn - не более 3 ppm, Mg - не более 3 ppm, Ni - не более 5 ppm, Cr - не более 5 ppm, Ti - не более 3 ppm, Sn - не более 3 ppm, Cu - не более 3 ppm, Nb - не более 5 ppm, Zr - не более 1 ppm, Ca - не более 10 ppm, W - не более 2 ppm, Mo - не более 1 ppm, Al – не более 3 ppm, C - не более 20 ppm.
Сырье представляет собой кристаллический порошок, без видимых инородных включений. 
Крупность частиц ФТК – не более 2,0 мм. Содержание фракции более 2,0 мм – не более 2 %. Массовая доля влаги (при высушивании при температуре (105-110)ºC) – не более 0,1 %.</t>
  </si>
  <si>
    <t>16 сырье</t>
  </si>
  <si>
    <t>Концентрат специальный</t>
  </si>
  <si>
    <t>бериллия</t>
  </si>
  <si>
    <t>120</t>
  </si>
  <si>
    <t>Календарные</t>
  </si>
  <si>
    <t>168 Тонна (метрическая)</t>
  </si>
  <si>
    <t>Бериллий концентраты</t>
  </si>
  <si>
    <t>Бериллиевый концентрат</t>
  </si>
  <si>
    <t>Құрамы: ВеО-ның массалық үлесі-кемінде 8%. Таңдаулы көрсеткіш: ВеО-ның массалық үлесі-кемінде 10%.; SiO2 массалық үлесі-70% - дан аспайды; Fe массалық үлесі – 3% – дан аспайды; mn массалық үлесі – 1% – дан аспайды; Zn массалық үлесі-0,1% - дан аспайды; Pb массалық үлесі-0,1% - дан аспайды; s массалық үлесі-0,5% - дан аспайды; F массалық үлесі –  0,5% - дан астам. Ылғалдылық нақты.</t>
  </si>
  <si>
    <t xml:space="preserve">Состав: массовая доля BeО – не менее 8%. Предпочтительный показатель: массовая доля ВеО – не менее 10%.; массовая доля SiO2 – не более 70%; массовая доля Fe – не более 3%; массовая доля Mn – не более 1%; массовая доля Zn – не более 0,1%; массовая доля Pb – не более 0,1%; массовая доля S – не более 0,5%; массовая доля F – не более 0,5%. Влажность - фактическая. </t>
  </si>
  <si>
    <t>Табиғи радионуклидтердің тиімді меншікті белсенділігі: 740 Бк/кг артық емес.ірілігі: 5 мм артық емес. шикізатта ластану, бөгде материалдар (майлар, заттар, қоқыс және т. б.) және бағалы металдар болмауы тиіс.</t>
  </si>
  <si>
    <t xml:space="preserve">Эффективная удельная активность природных радионуклидов: не более 740 Бк/кг. Крупность: не более 5 мм. Сырье не должно содержать загрязнений, посторонних материалов (масла, предметы, мусор и т.д.) и драгоценных металлов.   </t>
  </si>
  <si>
    <t>Бериллий концентраты сыйымдылығы +/- 1200 кг үлкен багтарға оралады. бұдан әрі үлкен багтар сыйымдылығы 25000 кг дейінгі көлік контейнеріне орналастырылады. Үлкен сөмкелердің құны шикізат құнына кіреді</t>
  </si>
  <si>
    <t>Бериллиевый концентрат упаковывается в биг-бэги вместимостью +/- 1200 кг. Далее биг-бэги помещаются в транспортный контейнер вместимостью до 25 000 кг. Во избежание россыпи сырья биг-бэг должен быть плотно закрыт. Стоимость биг-бэгов входит в стоимость сырья</t>
  </si>
  <si>
    <t>17 сырье</t>
  </si>
  <si>
    <t>Құрамы: ЖЕҚ массалық үлесі-кемінде 8%. Қолайлы көрсеткіш: ЖЕҚ массалық үлесі-кемінде 10%.; SiO2 массалық үлесі-70% - дан аспайды; Fe массалық үлесі-3% - дан аспайды; mn массалық үлесі-1% - дан аспайды; Zn массалық үлесі – 0,1% - дан аспайды; Pb массалық үлесі-0,1% - дан аспайды; s массалық үлесі-0,5% - дан аспайды; F массалық үлесі –  0,5% - дан астам. Ылғалдылық нақты.</t>
  </si>
  <si>
    <t>Бериллий концентраты сыйымдылығы 1200 кг дейінгі биг-бэгтерге оралады, бұдан әрі биг-бэгтер сыйымдылығы 25 000 кг дейінгі көлік контейнеріне орналастырылады. Биг-бэгтердің құны шикізат құнына кіреді</t>
  </si>
  <si>
    <t>Бериллиевый концентрат упаковывается в биг-бэги вместимостью до 1200 кг. Далее биг-бэги помещаются в транспортный контейнер вместимостью до 25 000 кг. Во избежание россыпи сырья биг-бэг должен быть плотно закрыт. Стоимость биг-бэгов входит в стоимость сырья</t>
  </si>
  <si>
    <t>18 сырье</t>
  </si>
  <si>
    <t>19 сырье</t>
  </si>
  <si>
    <t>20 сырье</t>
  </si>
  <si>
    <t>21 сырье</t>
  </si>
  <si>
    <t>22 сырье</t>
  </si>
  <si>
    <t>23 сырье</t>
  </si>
  <si>
    <t>Шикізаттағы танталдың массалық үлесі кемінде 90%.</t>
  </si>
  <si>
    <t xml:space="preserve"> Массовая доля тантала в Сырье: не менее 90 %. </t>
  </si>
  <si>
    <t>24 сырье</t>
  </si>
  <si>
    <t>25 сырье</t>
  </si>
  <si>
    <t>1 СДС</t>
  </si>
  <si>
    <t>Услуги по специальной перевозке радиоактивных/опасных и аналогичных грузов</t>
  </si>
  <si>
    <t>Услуги по специальной перевозке радиоактивных/опасных и аналогичных грузов различными видами транспорта</t>
  </si>
  <si>
    <t>73-1-2</t>
  </si>
  <si>
    <t>RU</t>
  </si>
  <si>
    <t>г. Москва, Российская Федерация</t>
  </si>
  <si>
    <t>Без НДС</t>
  </si>
  <si>
    <t>941040000097</t>
  </si>
  <si>
    <t>Ядролық материалдар мен радиоактивті заттарды (арнайы жүктерді) арнайы тасымалдауды ұйымдастыру, оларды жедел жоспарлау, ақпараттық қамтамасыз ету және РФ аумағы бойынша олардың қозғалысын бақылауды жүзеге асыру, Санкт-Петербург қаласының портында кедендік транзит режимінде жүктерді тасымалдауды ұйымдастыру жөніндегі қызметтер, сондай-ақ «ҮМЗ» АҚ жүктерін РФ аумағы бойынша тасымалдау кезінде олардың ядролық және радиациялық қауіпсіздігін және физикалық қорғалуын қамтамасыз ету</t>
  </si>
  <si>
    <t>Услуги по организации специальных перевозок ЯМ и РВ (специальных грузов),  их оперативному планированию, информационному обеспечению и осуществлению контроля за их движением по территории РФ, организации транспортирования грузов в режиме таможенного транзита в порту г. Санкт-Петербург, а также обеспечению ядерной и радиационной безопасности и физической защиты грузов АО "УМЗ" во время их транспортирования по территории РФ</t>
  </si>
  <si>
    <t>1 СЗПП ЭиФ</t>
  </si>
  <si>
    <t>Услуги по предоставлению доступа к информационным ресурсам</t>
  </si>
  <si>
    <t>Плата за обеспечение бесперебойного доступа к данным ДФО</t>
  </si>
  <si>
    <t>73-1-7</t>
  </si>
  <si>
    <t>Восточно-Казахстанская область, г.Усть-Каменогорск, пр.Абая,102</t>
  </si>
  <si>
    <t>Қаржылық есептілік депозитарийінің деректеріне үздіксіз қол жеткізуді қамтамасыз ету үшін төлем</t>
  </si>
  <si>
    <t>Плата за обеспечение бесперебойного доступа к данным депозитария финансовой отчетности</t>
  </si>
  <si>
    <t>2 СЗПП ЭиФ</t>
  </si>
  <si>
    <t>Услуги по проведению ревизий финансовых</t>
  </si>
  <si>
    <t>73-1-6</t>
  </si>
  <si>
    <t>1 ОГЭ</t>
  </si>
  <si>
    <t>Электроэнергия</t>
  </si>
  <si>
    <t>для собственного потребления</t>
  </si>
  <si>
    <t>73-1-3</t>
  </si>
  <si>
    <t>Восточно-Казахстанская область, г. Усть-Каменогорск, пр.Абая, 102</t>
  </si>
  <si>
    <t>EXW</t>
  </si>
  <si>
    <t>245 Киловатт-час</t>
  </si>
  <si>
    <t>ҮМЗ " АҚ объектілері үшін электр энергиясын сатып алу</t>
  </si>
  <si>
    <t>Приобретение электрической энергии для объектов АО "УМЗ"</t>
  </si>
  <si>
    <t>2 ОГЭ</t>
  </si>
  <si>
    <t>3 ОГЭ</t>
  </si>
  <si>
    <t>4 ОГЭ</t>
  </si>
  <si>
    <t>ҮМЗ АҚ объектілерінің мұқтаждықтары үшін теңгерімдеуші электр энергиясы нарығында электр энергиясын сатып алу</t>
  </si>
  <si>
    <t>Приобретение электрической энергии на рынке балансирующей электроэнергии для нужды объектов АО "УМЗ"</t>
  </si>
  <si>
    <t>5 ОГЭ</t>
  </si>
  <si>
    <t>Хлорид калия</t>
  </si>
  <si>
    <t>технический</t>
  </si>
  <si>
    <t>DAP, ст.Локоть</t>
  </si>
  <si>
    <t>Тонна (метрическая)</t>
  </si>
  <si>
    <t>ТУ:ТУ2152-013-00203944-2011</t>
  </si>
  <si>
    <t>03100045</t>
  </si>
  <si>
    <t>Кислота серная</t>
  </si>
  <si>
    <t>техническая, контактная улучшенная</t>
  </si>
  <si>
    <t>ГОСТ:ГОСТ 2184-77 \ Сорт:1-го или 2-го сорта</t>
  </si>
  <si>
    <t>01110011</t>
  </si>
  <si>
    <t>Катод</t>
  </si>
  <si>
    <t>медный, марка М00к</t>
  </si>
  <si>
    <t>FCA</t>
  </si>
  <si>
    <t>ГОСТ:ГОСТ 546-2014 \ Маркировка:М0к,М1к</t>
  </si>
  <si>
    <t>01110009</t>
  </si>
  <si>
    <t>Магний</t>
  </si>
  <si>
    <t>марка Мг 95</t>
  </si>
  <si>
    <t>ГОСТ:804-93</t>
  </si>
  <si>
    <t>03100002</t>
  </si>
  <si>
    <t>Кислота азотная</t>
  </si>
  <si>
    <t>неконцентрированная, сорт высший</t>
  </si>
  <si>
    <t>CPT</t>
  </si>
  <si>
    <t>431 Стандарт</t>
  </si>
  <si>
    <t>ОСТ 113-03-270-90 или ГОСТ Р 53789-2010 или Ts 002</t>
  </si>
  <si>
    <t>326 Сорт</t>
  </si>
  <si>
    <t>высший</t>
  </si>
  <si>
    <t>Кислота азотная неконцентрированная</t>
  </si>
  <si>
    <t>01130211</t>
  </si>
  <si>
    <t>Роль</t>
  </si>
  <si>
    <t>свинцовая, толщина 5 мм</t>
  </si>
  <si>
    <t>DDP</t>
  </si>
  <si>
    <t>79 ГОСТ</t>
  </si>
  <si>
    <t>ГОСТ:89-73</t>
  </si>
  <si>
    <t>211 Материал</t>
  </si>
  <si>
    <t>Свинец марка С1</t>
  </si>
  <si>
    <t>01130209</t>
  </si>
  <si>
    <t>свинцовая, толщина 10 мм</t>
  </si>
  <si>
    <t>04110229</t>
  </si>
  <si>
    <t>Ткань</t>
  </si>
  <si>
    <t>фильтровальная, смесовая</t>
  </si>
  <si>
    <t>006 Метр</t>
  </si>
  <si>
    <t>для фильтрования технологических растворов (пульп), серно, азотнокислых растворов, щелочных растворов, содержащих нитрат аммония на нутч-фильтрах, фильтр-прессах</t>
  </si>
  <si>
    <t>102 плотность</t>
  </si>
  <si>
    <t>с пропиткой, г/м2 990±30</t>
  </si>
  <si>
    <t>251 Ширина</t>
  </si>
  <si>
    <t>см 110±1,5</t>
  </si>
  <si>
    <t>301 Состав</t>
  </si>
  <si>
    <t xml:space="preserve">полиэфир 50%, 
х/б 50% </t>
  </si>
  <si>
    <t>04110004</t>
  </si>
  <si>
    <t>Бельтинг</t>
  </si>
  <si>
    <t>из хлопчатобумажной пряжи</t>
  </si>
  <si>
    <t>ГОСТ 332-91</t>
  </si>
  <si>
    <t xml:space="preserve">фильтровальный </t>
  </si>
  <si>
    <t>04110005</t>
  </si>
  <si>
    <t>208 Маркировка</t>
  </si>
  <si>
    <t>БФ, БФ-БД,    С-1</t>
  </si>
  <si>
    <t>04110200</t>
  </si>
  <si>
    <t>Ткань фильтровальная</t>
  </si>
  <si>
    <t>для улавливания мелких частиц с жидкостей, воды и газа, полипропиленовая</t>
  </si>
  <si>
    <t>Ткань фильтровальная для улавливания мелких частиц с жидкостей, воды и газа, полипропиленовая</t>
  </si>
  <si>
    <t>03100016</t>
  </si>
  <si>
    <t>Известняк</t>
  </si>
  <si>
    <t>флюсовый</t>
  </si>
  <si>
    <t>ТУ 647РК00295774-001-98, СТ АО 38227433-001-2008</t>
  </si>
  <si>
    <t>Фракция</t>
  </si>
  <si>
    <t>фракция от О-40</t>
  </si>
  <si>
    <t>CPT ст.Оскемен 1</t>
  </si>
  <si>
    <t>ТУ:ТУ 647РК00295774-001-98, СТ АО 38227433-001-2008</t>
  </si>
  <si>
    <t>02700261</t>
  </si>
  <si>
    <t>Порошок периклазовый</t>
  </si>
  <si>
    <t>марка ППЭ-88</t>
  </si>
  <si>
    <t>Марка</t>
  </si>
  <si>
    <t>ППЭ-88</t>
  </si>
  <si>
    <t>Массовая доля не более: Fe-0.8%, Al-0.55%, Mn 0.025%,Ni-0.001%, Cr-0.015%</t>
  </si>
  <si>
    <t>24862-81</t>
  </si>
  <si>
    <t>02700246</t>
  </si>
  <si>
    <t>марка ПППЛ-95</t>
  </si>
  <si>
    <t>502 Фракция</t>
  </si>
  <si>
    <t>2-1 мм</t>
  </si>
  <si>
    <t>02700247</t>
  </si>
  <si>
    <t>1-0,08 мм</t>
  </si>
  <si>
    <t>02700095</t>
  </si>
  <si>
    <t>51</t>
  </si>
  <si>
    <t>Сурик свинцовый</t>
  </si>
  <si>
    <t>марка М-5</t>
  </si>
  <si>
    <t>М-5</t>
  </si>
  <si>
    <t>19151-73</t>
  </si>
  <si>
    <t>03100203</t>
  </si>
  <si>
    <t>52</t>
  </si>
  <si>
    <t>Аммиак</t>
  </si>
  <si>
    <t>безводный, марка А</t>
  </si>
  <si>
    <t>аммиак безводный</t>
  </si>
  <si>
    <t xml:space="preserve"> 6221-90</t>
  </si>
  <si>
    <t>марка</t>
  </si>
  <si>
    <t>А</t>
  </si>
  <si>
    <t>05250131</t>
  </si>
  <si>
    <t>53</t>
  </si>
  <si>
    <t>Клеймо</t>
  </si>
  <si>
    <t>каучуковое</t>
  </si>
  <si>
    <t>73-1-9</t>
  </si>
  <si>
    <t>796 Штука</t>
  </si>
  <si>
    <t>36 Диаметр</t>
  </si>
  <si>
    <t>18 мм</t>
  </si>
  <si>
    <t>38 Вид</t>
  </si>
  <si>
    <t>Резеңке</t>
  </si>
  <si>
    <t>Каучуковое</t>
  </si>
  <si>
    <t>05250130</t>
  </si>
  <si>
    <t>54</t>
  </si>
  <si>
    <t>тип 1, буквенное</t>
  </si>
  <si>
    <t>797 Штука</t>
  </si>
  <si>
    <t>6 мм</t>
  </si>
  <si>
    <t>Металл</t>
  </si>
  <si>
    <t>Металлическое</t>
  </si>
  <si>
    <t>462 Тип</t>
  </si>
  <si>
    <t>Калибрлеу</t>
  </si>
  <si>
    <t>Калибровочное</t>
  </si>
  <si>
    <t>03100098</t>
  </si>
  <si>
    <t>07.2023</t>
  </si>
  <si>
    <t>08.2023</t>
  </si>
  <si>
    <t>27 сырье</t>
  </si>
  <si>
    <t>28 сырье</t>
  </si>
  <si>
    <t>55</t>
  </si>
  <si>
    <t>56</t>
  </si>
  <si>
    <t>Аудиторские услуги для аудита финансовой отчетности по МСФО за 2023, 2024 годы</t>
  </si>
  <si>
    <t>2023, 2024 жылдарға ҚЕХС бойынша қаржылық есептілік аудитіне арналған аудиторлық қызметтер</t>
  </si>
  <si>
    <t>29 сырье</t>
  </si>
  <si>
    <t>Тантал сынықтары тантал конденсаторларының анодтары түрінде жеткізіледі.</t>
  </si>
  <si>
    <t>Танталовый лом поставляется в виде анодов танталовых конденсаторов.</t>
  </si>
  <si>
    <t>Шикізаттағы танталдың массалық үлесі кемінде 80%.</t>
  </si>
  <si>
    <t xml:space="preserve"> Массовая доля тантала в Сырье: не менее 80 %. </t>
  </si>
  <si>
    <t>Тантал сынықтары бөлшектерді, дискілер мен жартылай дискілерді, тантал конденсаторларының ақаулы бөліктерін кесіп алғаннан кейін таспа түрінде жеткізіледі (корпус, қақпақ, анод, катод), тантал конденсаторлары, шығарындылар, оқшаулағыштар, изолятордың түтікшелері, ұнтақтарды отырғызу, кесу, табақтар, сымдар, шыбықтар, фольгалар, рейкалар, жоңқалар, үгінділер (тұғырлар, экрандар, қыздырғыштар, тигельдер, сақиналар, ілгіштер), кесінділер, бұйымдардың бөлшектері, құймалардың бөліктері, сондай-ақ металл тантал, тақ қосылған қожды материал түріндегі шлак және пеш скрапы.</t>
  </si>
  <si>
    <t>Танталовый лом поставляется в виде ленты после вырубки деталей, дисков и полудисков, бракованных частей танталовых конденсаторов (корпус, крышка, анод, катод), танталовых конденсаторов, выводов, изоляторов, трубочек изолятора, высевки порошков, высечки, листов, проволоки, прутков, фольги, рейки, стружки, опилок, отслужившей срок службы оснастки (поддонов, экранов, нагревателей, тиглей, колец, подвесок), обрези, деталей изделий, частей слитков, а так же возгонов и печного скрапа в виде шлакового материала с включениями металлического тантала, короны.</t>
  </si>
  <si>
    <t>57</t>
  </si>
  <si>
    <t>58</t>
  </si>
  <si>
    <t>Утверждён Приказом №419 от 27.03.2023 года</t>
  </si>
  <si>
    <t>6 ОГЭ</t>
  </si>
  <si>
    <t>59</t>
  </si>
  <si>
    <t>Тантал сынықтары келесідей жеткізіледі: бөлшектерді, дискілерді және жартылай дискілерді, тантал конденсаторларының ақаулы бөліктерін (корпус, қақпақ, анод, катод), тантал конденсаторларын, сымдарды, изоляторларды, изолятор түтіктерін, ұнтақтарды себу, кесу, парақтар, сымдар, шыбықтар, фольга, рельстер, жабдықтың қызмет ету мерзімін ұзартқан чиптер (паллеттер, экрандар, жылытқыштар, тигельдер, сақиналар, аспалар), кесектер, бұйымдардың бөлшектері, құймалардың бөліктері, сондай-ақ металл тантал, тәжі қосылған қож материалы түріндегі сублиматорлар мен пеш скрабы.</t>
  </si>
  <si>
    <t>Танталовый лом поставляется в виде: ленты после вырубки деталей, дисков и полудисков, бракованных частей танталовых конденсаторов (корпус, крышка, анод, катод), танталовых конденсаторов, выводов, изоляторов, трубочек изолятора, высевки порошков, высечки, листов, проволоки, прутков, фольги, рейки, стружки, отслужившей срок службы оснастки (поддонов, экранов, нагревателей, тиглей, колец, подвесок), обрези, деталей изделий, частей слитков, а так же возгонов и печного скрапа в виде шлакового материала с включениями металлического тантала, короны.</t>
  </si>
  <si>
    <t>30 сырье</t>
  </si>
  <si>
    <t>31 сырье</t>
  </si>
  <si>
    <t>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</si>
</sst>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mm/yyyy"/>
  </numFmts>
  <fonts count="21">
    <font>
      <sz val="11"/>
      <color theme="1"/>
      <name val="Calibri"/>
      <family val="2"/>
      <scheme val="minor"/>
    </font>
    <font>
      <sz val="10"/>
      <name val="Arial"/>
      <family val="2"/>
    </font>
    <font>
      <b/>
      <sz val="16"/>
      <color theme="1"/>
      <name val="Times New Roman"/>
      <family val="1"/>
    </font>
    <font>
      <b/>
      <sz val="10"/>
      <color theme="1"/>
      <name val="Times New Roman"/>
      <family val="1"/>
    </font>
    <font>
      <b/>
      <sz val="11"/>
      <color theme="1"/>
      <name val="Times New Roman"/>
      <family val="1"/>
    </font>
    <font>
      <i/>
      <sz val="11"/>
      <color indexed="8"/>
      <name val="Times New Roman"/>
      <family val="1"/>
    </font>
    <font>
      <b/>
      <sz val="12"/>
      <color theme="1"/>
      <name val="Times New Roman"/>
      <family val="1"/>
    </font>
    <font>
      <sz val="12"/>
      <color theme="1"/>
      <name val="Times New Roman"/>
      <family val="1"/>
    </font>
    <font>
      <sz val="12"/>
      <color rgb="FF212529"/>
      <name val="Times New Roman"/>
      <family val="1"/>
    </font>
    <font>
      <sz val="12"/>
      <name val="Times New Roman"/>
      <family val="1"/>
    </font>
    <font>
      <sz val="12"/>
      <color rgb="FF000000"/>
      <name val="Times New Roman"/>
      <family val="1"/>
    </font>
    <font>
      <sz val="9"/>
      <color theme="1"/>
      <name val="Times New Roman"/>
      <family val="1"/>
    </font>
    <font>
      <b/>
      <sz val="12"/>
      <name val="Times New Roman"/>
      <family val="1"/>
    </font>
    <font>
      <sz val="10"/>
      <name val="Times New Roman"/>
      <family val="1"/>
    </font>
    <font>
      <sz val="11"/>
      <name val="Times New Roman"/>
      <family val="1"/>
    </font>
    <font>
      <sz val="11"/>
      <color rgb="FF000000"/>
      <name val="Times New Roman"/>
      <family val="1"/>
    </font>
    <font>
      <b/>
      <sz val="9"/>
      <name val="Tahoma"/>
      <family val="2"/>
    </font>
    <font>
      <sz val="9"/>
      <name val="Tahoma"/>
      <family val="2"/>
    </font>
    <font>
      <sz val="8"/>
      <name val="Calibri"/>
      <family val="2"/>
      <scheme val="minor"/>
    </font>
    <font>
      <sz val="11"/>
      <color theme="1"/>
      <name val="Times New Roman"/>
      <family val="1"/>
    </font>
    <font>
      <b/>
      <sz val="8"/>
      <name val="Calibri"/>
      <family val="2"/>
    </font>
  </fonts>
  <fills count="3">
    <fill>
      <patternFill/>
    </fill>
    <fill>
      <patternFill patternType="gray125"/>
    </fill>
    <fill>
      <patternFill patternType="solid">
        <fgColor rgb="FFFFFF00"/>
        <bgColor indexed="64"/>
      </patternFill>
    </fill>
  </fills>
  <borders count="14">
    <border>
      <left/>
      <right/>
      <top/>
      <bottom/>
      <diagonal/>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0" fillId="0" borderId="0">
      <alignment/>
      <protection/>
    </xf>
  </cellStyleXfs>
  <cellXfs count="115">
    <xf numFmtId="0" fontId="0" fillId="0" borderId="0" xfId="0"/>
    <xf numFmtId="49" fontId="6" fillId="0" borderId="0" xfId="0" applyNumberFormat="1" applyFont="1" applyFill="1" applyAlignment="1">
      <alignment horizontal="center" vertical="center"/>
    </xf>
    <xf numFmtId="49" fontId="7" fillId="0" borderId="1" xfId="0" applyNumberFormat="1" applyFont="1" applyFill="1" applyBorder="1" applyAlignment="1">
      <alignment horizontal="center" vertical="center" wrapText="1"/>
    </xf>
    <xf numFmtId="0" fontId="9" fillId="0" borderId="1" xfId="0" applyFont="1" applyFill="1" applyBorder="1" applyAlignment="1">
      <alignment horizontal="left" vertical="top"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top" wrapText="1"/>
    </xf>
    <xf numFmtId="49" fontId="7" fillId="0" borderId="1" xfId="0" applyNumberFormat="1" applyFont="1" applyFill="1" applyBorder="1"/>
    <xf numFmtId="165" fontId="9" fillId="0"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164" fontId="7" fillId="0" borderId="1" xfId="0" applyNumberFormat="1" applyFont="1" applyFill="1" applyBorder="1" applyAlignment="1">
      <alignment wrapText="1"/>
    </xf>
    <xf numFmtId="2" fontId="7" fillId="0" borderId="1" xfId="0" applyNumberFormat="1" applyFont="1" applyFill="1" applyBorder="1" applyAlignment="1">
      <alignment horizontal="center" vertical="center" wrapText="1"/>
    </xf>
    <xf numFmtId="49" fontId="9" fillId="0" borderId="1" xfId="21" applyNumberFormat="1" applyFont="1" applyFill="1" applyBorder="1" applyAlignment="1">
      <alignment horizontal="center" vertical="center" wrapText="1"/>
      <protection/>
    </xf>
    <xf numFmtId="49" fontId="7" fillId="0" borderId="1" xfId="0" applyNumberFormat="1" applyFont="1" applyFill="1" applyBorder="1" applyAlignment="1">
      <alignment wrapText="1"/>
    </xf>
    <xf numFmtId="0" fontId="0" fillId="0" borderId="1" xfId="0" applyFill="1" applyBorder="1"/>
    <xf numFmtId="49" fontId="6" fillId="0" borderId="1" xfId="0" applyNumberFormat="1" applyFont="1" applyFill="1" applyBorder="1" applyAlignment="1">
      <alignment horizontal="center" vertical="center"/>
    </xf>
    <xf numFmtId="0" fontId="14" fillId="0" borderId="1" xfId="0" applyFont="1" applyFill="1" applyBorder="1" applyAlignment="1">
      <alignment horizontal="left" vertical="top" wrapText="1"/>
    </xf>
    <xf numFmtId="1" fontId="7" fillId="0" borderId="1" xfId="0" applyNumberFormat="1" applyFont="1" applyFill="1" applyBorder="1" applyAlignment="1">
      <alignment wrapText="1"/>
    </xf>
    <xf numFmtId="2" fontId="7" fillId="0" borderId="1" xfId="0" applyNumberFormat="1" applyFont="1" applyFill="1" applyBorder="1" applyAlignment="1">
      <alignment horizontal="center" wrapText="1"/>
    </xf>
    <xf numFmtId="49" fontId="7" fillId="0" borderId="1" xfId="0" applyNumberFormat="1" applyFont="1" applyFill="1" applyBorder="1" applyAlignment="1">
      <alignment horizontal="center" wrapText="1"/>
    </xf>
    <xf numFmtId="0" fontId="9" fillId="0" borderId="1" xfId="0" applyFont="1" applyFill="1" applyBorder="1" applyAlignment="1">
      <alignment horizontal="center" wrapText="1"/>
    </xf>
    <xf numFmtId="49" fontId="0" fillId="0" borderId="0" xfId="0" applyNumberFormat="1" applyFill="1"/>
    <xf numFmtId="0" fontId="0" fillId="0" borderId="0" xfId="0" applyFill="1"/>
    <xf numFmtId="49" fontId="3" fillId="0" borderId="0" xfId="0" applyNumberFormat="1" applyFont="1" applyFill="1" applyAlignment="1">
      <alignment horizontal="left"/>
    </xf>
    <xf numFmtId="49" fontId="4" fillId="0" borderId="2" xfId="0" applyNumberFormat="1" applyFont="1" applyFill="1" applyBorder="1" applyAlignment="1">
      <alignment horizontal="center" wrapText="1"/>
    </xf>
    <xf numFmtId="49" fontId="4" fillId="0" borderId="0" xfId="0" applyNumberFormat="1" applyFont="1" applyFill="1" applyAlignment="1">
      <alignment horizontal="center" wrapText="1"/>
    </xf>
    <xf numFmtId="49" fontId="6" fillId="0" borderId="1" xfId="0" applyNumberFormat="1" applyFont="1" applyFill="1" applyBorder="1" applyAlignment="1">
      <alignment horizontal="center" wrapText="1"/>
    </xf>
    <xf numFmtId="49" fontId="7" fillId="0" borderId="1" xfId="0" applyNumberFormat="1" applyFont="1" applyFill="1" applyBorder="1" applyAlignment="1">
      <alignment horizontal="left" vertical="center" wrapText="1"/>
    </xf>
    <xf numFmtId="2" fontId="7" fillId="0" borderId="1" xfId="0" applyNumberFormat="1" applyFont="1" applyFill="1" applyBorder="1" applyAlignment="1">
      <alignment vertical="center" wrapText="1"/>
    </xf>
    <xf numFmtId="4" fontId="7" fillId="0" borderId="1" xfId="0" applyNumberFormat="1" applyFont="1" applyFill="1" applyBorder="1" applyAlignment="1">
      <alignment vertical="center" wrapText="1"/>
    </xf>
    <xf numFmtId="2" fontId="7" fillId="0" borderId="1" xfId="0" applyNumberFormat="1" applyFont="1" applyFill="1" applyBorder="1" applyAlignment="1">
      <alignment wrapText="1"/>
    </xf>
    <xf numFmtId="0" fontId="8" fillId="0" borderId="1" xfId="0" applyFont="1" applyFill="1" applyBorder="1" applyAlignment="1">
      <alignment horizontal="justify" vertical="top" wrapText="1"/>
    </xf>
    <xf numFmtId="49" fontId="7" fillId="0" borderId="1" xfId="0" applyNumberFormat="1" applyFont="1" applyFill="1" applyBorder="1" applyAlignment="1">
      <alignment horizontal="center" vertical="top" wrapText="1"/>
    </xf>
    <xf numFmtId="0" fontId="7" fillId="0" borderId="1" xfId="0" applyFont="1" applyFill="1" applyBorder="1" applyAlignment="1">
      <alignment horizontal="center" vertical="top"/>
    </xf>
    <xf numFmtId="164" fontId="7" fillId="0" borderId="1" xfId="0" applyNumberFormat="1" applyFont="1" applyFill="1" applyBorder="1" applyAlignment="1">
      <alignment horizontal="center" vertical="top" wrapText="1"/>
    </xf>
    <xf numFmtId="0" fontId="9" fillId="0" borderId="1" xfId="0" applyFont="1" applyFill="1" applyBorder="1" applyAlignment="1">
      <alignment horizontal="justify" vertical="top" wrapText="1"/>
    </xf>
    <xf numFmtId="49" fontId="7" fillId="0" borderId="1" xfId="0" applyNumberFormat="1" applyFont="1" applyFill="1" applyBorder="1" applyAlignment="1">
      <alignment horizontal="center" vertical="top"/>
    </xf>
    <xf numFmtId="49" fontId="9"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xf>
    <xf numFmtId="165" fontId="9" fillId="0" borderId="1" xfId="0" applyNumberFormat="1" applyFont="1" applyFill="1" applyBorder="1" applyAlignment="1">
      <alignment horizontal="center" vertical="center"/>
    </xf>
    <xf numFmtId="164" fontId="9"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10" fillId="0" borderId="1" xfId="0" applyFont="1" applyFill="1" applyBorder="1"/>
    <xf numFmtId="0" fontId="11" fillId="0" borderId="1" xfId="0" applyFont="1" applyFill="1" applyBorder="1" applyAlignment="1">
      <alignment wrapText="1"/>
    </xf>
    <xf numFmtId="49" fontId="12"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49" fontId="7" fillId="0" borderId="1" xfId="0" applyNumberFormat="1" applyFont="1" applyFill="1" applyBorder="1" applyAlignment="1">
      <alignment horizontal="left" vertical="top" wrapText="1"/>
    </xf>
    <xf numFmtId="0" fontId="15" fillId="0" borderId="1" xfId="0" applyFont="1" applyFill="1" applyBorder="1" applyAlignment="1">
      <alignment horizontal="left" vertical="top" wrapText="1"/>
    </xf>
    <xf numFmtId="1" fontId="7" fillId="0" borderId="1" xfId="0" applyNumberFormat="1" applyFont="1" applyFill="1" applyBorder="1" applyAlignment="1">
      <alignment horizontal="right" wrapText="1"/>
    </xf>
    <xf numFmtId="164" fontId="7" fillId="0" borderId="1" xfId="0" applyNumberFormat="1" applyFont="1" applyFill="1" applyBorder="1" applyAlignment="1">
      <alignment horizontal="center" wrapText="1"/>
    </xf>
    <xf numFmtId="49" fontId="9" fillId="0" borderId="1" xfId="21" applyNumberFormat="1" applyFont="1" applyFill="1" applyBorder="1" applyAlignment="1">
      <alignment horizontal="center" wrapText="1"/>
      <protection/>
    </xf>
    <xf numFmtId="49" fontId="7" fillId="0" borderId="1" xfId="0" applyNumberFormat="1" applyFont="1" applyFill="1" applyBorder="1" applyAlignment="1">
      <alignment horizontal="center"/>
    </xf>
    <xf numFmtId="49" fontId="19" fillId="0" borderId="1" xfId="0" applyNumberFormat="1" applyFont="1" applyFill="1" applyBorder="1"/>
    <xf numFmtId="0" fontId="19" fillId="0" borderId="1" xfId="0" applyFont="1" applyFill="1" applyBorder="1"/>
    <xf numFmtId="0" fontId="14" fillId="0" borderId="1" xfId="0" applyFont="1" applyFill="1" applyBorder="1" applyAlignment="1">
      <alignment horizontal="center" vertical="center" wrapText="1"/>
    </xf>
    <xf numFmtId="0" fontId="19" fillId="0" borderId="1" xfId="0" applyFont="1" applyFill="1" applyBorder="1" applyAlignment="1">
      <alignment horizontal="center"/>
    </xf>
    <xf numFmtId="165" fontId="9" fillId="0" borderId="1" xfId="0" applyNumberFormat="1" applyFont="1" applyFill="1" applyBorder="1" applyAlignment="1">
      <alignment horizontal="center" wrapText="1"/>
    </xf>
    <xf numFmtId="0" fontId="9" fillId="0" borderId="1" xfId="0" applyFont="1" applyFill="1" applyBorder="1" applyAlignment="1">
      <alignment horizontal="right" wrapText="1"/>
    </xf>
    <xf numFmtId="49" fontId="7" fillId="2" borderId="1" xfId="0" applyNumberFormat="1"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4" fontId="7" fillId="0" borderId="1" xfId="0" applyNumberFormat="1" applyFont="1" applyFill="1" applyBorder="1" applyAlignment="1">
      <alignment wrapText="1"/>
    </xf>
    <xf numFmtId="4" fontId="7" fillId="0" borderId="1" xfId="20" applyNumberFormat="1" applyFont="1" applyFill="1" applyBorder="1" applyAlignment="1">
      <alignment/>
    </xf>
    <xf numFmtId="4" fontId="9" fillId="0" borderId="1" xfId="0" applyNumberFormat="1" applyFont="1" applyFill="1" applyBorder="1" applyAlignment="1">
      <alignment wrapText="1"/>
    </xf>
    <xf numFmtId="4" fontId="7" fillId="0" borderId="1" xfId="0" applyNumberFormat="1" applyFont="1" applyFill="1" applyBorder="1" applyAlignment="1">
      <alignment horizontal="right"/>
    </xf>
    <xf numFmtId="4" fontId="10" fillId="0" borderId="1" xfId="0" applyNumberFormat="1" applyFont="1" applyFill="1" applyBorder="1" applyAlignment="1">
      <alignment/>
    </xf>
    <xf numFmtId="4" fontId="9" fillId="0" borderId="1" xfId="0" applyNumberFormat="1" applyFont="1" applyFill="1" applyBorder="1" applyAlignment="1">
      <alignment horizontal="right" wrapText="1"/>
    </xf>
    <xf numFmtId="4" fontId="7" fillId="0" borderId="1" xfId="0" applyNumberFormat="1" applyFont="1" applyFill="1" applyBorder="1" applyAlignment="1">
      <alignment horizontal="right" wrapText="1"/>
    </xf>
    <xf numFmtId="4" fontId="10" fillId="0" borderId="1" xfId="0" applyNumberFormat="1" applyFont="1" applyFill="1" applyBorder="1" applyAlignment="1">
      <alignment horizontal="right"/>
    </xf>
    <xf numFmtId="49" fontId="4" fillId="0" borderId="3" xfId="0" applyNumberFormat="1" applyFont="1" applyFill="1" applyBorder="1" applyAlignment="1">
      <alignment horizontal="center" vertical="center" wrapText="1"/>
    </xf>
    <xf numFmtId="49" fontId="2" fillId="0" borderId="0" xfId="0" applyNumberFormat="1" applyFont="1" applyFill="1" applyAlignment="1">
      <alignment horizontal="left"/>
    </xf>
    <xf numFmtId="49" fontId="4" fillId="0" borderId="1" xfId="0" applyNumberFormat="1" applyFont="1" applyFill="1" applyBorder="1" applyAlignment="1">
      <alignment horizontal="center" vertical="center" wrapText="1"/>
    </xf>
    <xf numFmtId="0" fontId="13" fillId="2" borderId="1" xfId="0" applyFont="1" applyFill="1" applyBorder="1" applyAlignment="1">
      <alignment horizontal="right" vertical="center" wrapText="1"/>
    </xf>
    <xf numFmtId="4" fontId="9" fillId="2" borderId="1" xfId="0" applyNumberFormat="1" applyFont="1" applyFill="1" applyBorder="1" applyAlignment="1">
      <alignment horizontal="right" wrapText="1"/>
    </xf>
    <xf numFmtId="0" fontId="13" fillId="2" borderId="1" xfId="0" applyFont="1" applyFill="1" applyBorder="1" applyAlignment="1">
      <alignment horizontal="center" vertical="center" wrapText="1"/>
    </xf>
    <xf numFmtId="3" fontId="13" fillId="2" borderId="1" xfId="0" applyNumberFormat="1" applyFont="1" applyFill="1" applyBorder="1" applyAlignment="1">
      <alignment horizontal="center" vertical="center" wrapText="1"/>
    </xf>
    <xf numFmtId="0" fontId="0" fillId="2" borderId="1" xfId="0" applyFill="1" applyBorder="1"/>
    <xf numFmtId="1"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2" fontId="9" fillId="2" borderId="1" xfId="0" applyNumberFormat="1" applyFont="1" applyFill="1" applyBorder="1" applyAlignment="1">
      <alignment horizontal="center" vertical="center" wrapText="1"/>
    </xf>
    <xf numFmtId="49" fontId="9" fillId="2" borderId="1" xfId="21" applyNumberFormat="1" applyFont="1" applyFill="1" applyBorder="1" applyAlignment="1">
      <alignment horizontal="center" vertical="center" wrapText="1"/>
      <protection/>
    </xf>
    <xf numFmtId="49" fontId="7" fillId="2" borderId="1" xfId="0" applyNumberFormat="1" applyFont="1" applyFill="1" applyBorder="1" applyAlignment="1">
      <alignment wrapText="1"/>
    </xf>
    <xf numFmtId="49" fontId="7" fillId="2" borderId="1" xfId="0" applyNumberFormat="1" applyFont="1" applyFill="1" applyBorder="1"/>
    <xf numFmtId="0" fontId="9" fillId="2" borderId="1" xfId="0" applyFont="1" applyFill="1" applyBorder="1" applyAlignment="1">
      <alignment horizontal="left" vertical="center" wrapText="1"/>
    </xf>
    <xf numFmtId="3" fontId="9" fillId="0" borderId="1" xfId="0" applyNumberFormat="1" applyFont="1" applyFill="1" applyBorder="1" applyAlignment="1">
      <alignment horizontal="center" vertical="center" wrapText="1"/>
    </xf>
    <xf numFmtId="165" fontId="9" fillId="2" borderId="1" xfId="0" applyNumberFormat="1"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xf>
    <xf numFmtId="49" fontId="12" fillId="2" borderId="1" xfId="0" applyNumberFormat="1" applyFont="1" applyFill="1" applyBorder="1" applyAlignment="1">
      <alignment horizontal="center" vertical="center" wrapText="1"/>
    </xf>
    <xf numFmtId="49" fontId="2" fillId="0" borderId="0" xfId="0" applyNumberFormat="1" applyFont="1" applyFill="1" applyAlignment="1">
      <alignment horizontal="center" vertical="center"/>
    </xf>
    <xf numFmtId="49" fontId="4" fillId="0" borderId="0" xfId="0" applyNumberFormat="1" applyFont="1" applyFill="1" applyAlignment="1">
      <alignment horizontal="center" vertical="center" wrapText="1"/>
    </xf>
    <xf numFmtId="0" fontId="0" fillId="0" borderId="0" xfId="0" applyFill="1" applyAlignment="1">
      <alignment horizontal="center" vertical="center"/>
    </xf>
    <xf numFmtId="4" fontId="7" fillId="2" borderId="1" xfId="0" applyNumberFormat="1" applyFont="1" applyFill="1" applyBorder="1" applyAlignment="1">
      <alignment vertical="center" wrapText="1"/>
    </xf>
    <xf numFmtId="2" fontId="7" fillId="2" borderId="1" xfId="0" applyNumberFormat="1" applyFont="1" applyFill="1" applyBorder="1" applyAlignment="1">
      <alignment wrapText="1"/>
    </xf>
    <xf numFmtId="49" fontId="9"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wrapText="1"/>
    </xf>
    <xf numFmtId="49" fontId="7" fillId="2" borderId="1" xfId="0" applyNumberFormat="1" applyFont="1" applyFill="1" applyBorder="1" applyAlignment="1">
      <alignment horizontal="left" vertical="center" wrapText="1"/>
    </xf>
    <xf numFmtId="1" fontId="7" fillId="2"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2" fillId="0" borderId="0" xfId="0" applyNumberFormat="1" applyFont="1" applyFill="1" applyAlignment="1">
      <alignment horizontal="left"/>
    </xf>
    <xf numFmtId="49" fontId="4" fillId="0" borderId="1"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Финансовый 2 3" xfId="20"/>
    <cellStyle name="Обычный 4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BatalovaRN\AppData\Local\Microsoft\Windows\INetCache\Content.Outlook\J4OJB8XB\&#1055;&#1083;&#1072;&#1085;_2023_&#1089;&#1099;&#1088;&#1100;&#1077;%20-%2001.03.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ырье 2023"/>
      <sheetName val="Типы действий"/>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1">
          <cell r="A1" t="str">
            <v>добавить</v>
          </cell>
        </row>
        <row r="2">
          <cell r="A2" t="str">
            <v>изменить</v>
          </cell>
        </row>
        <row r="3">
          <cell r="A3" t="str">
            <v>исключить</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69"/>
  <sheetViews>
    <sheetView tabSelected="1" zoomScale="85" zoomScaleNormal="85" workbookViewId="0" topLeftCell="A52">
      <selection activeCell="H57" sqref="H57"/>
    </sheetView>
  </sheetViews>
  <sheetFormatPr defaultColWidth="9.140625" defaultRowHeight="15"/>
  <cols>
    <col min="1" max="1" width="15.8515625" style="21" customWidth="1"/>
    <col min="2" max="2" width="9.140625" style="22" customWidth="1"/>
    <col min="3" max="3" width="14.421875" style="22" customWidth="1"/>
    <col min="4" max="5" width="9.140625" style="22" customWidth="1"/>
    <col min="6" max="6" width="11.421875" style="22" customWidth="1"/>
    <col min="7" max="7" width="9.140625" style="22" customWidth="1"/>
    <col min="8" max="8" width="11.140625" style="22" customWidth="1"/>
    <col min="9" max="9" width="9.140625" style="22" customWidth="1"/>
    <col min="10" max="10" width="12.8515625" style="94" customWidth="1"/>
    <col min="11" max="11" width="10.421875" style="22" customWidth="1"/>
    <col min="12" max="20" width="9.140625" style="22" customWidth="1"/>
    <col min="21" max="21" width="15.00390625" style="22" customWidth="1"/>
    <col min="22" max="22" width="9.140625" style="22" customWidth="1"/>
    <col min="23" max="23" width="15.140625" style="22" customWidth="1"/>
    <col min="24" max="24" width="14.57421875" style="22" customWidth="1"/>
    <col min="25" max="25" width="19.00390625" style="22" customWidth="1"/>
    <col min="26" max="26" width="18.57421875" style="22" customWidth="1"/>
    <col min="27" max="27" width="9.140625" style="22" customWidth="1"/>
    <col min="28" max="28" width="13.28125" style="22" customWidth="1"/>
    <col min="29" max="29" width="12.28125" style="22" customWidth="1"/>
    <col min="30" max="30" width="15.00390625" style="22" customWidth="1"/>
    <col min="31" max="16384" width="9.140625" style="22" customWidth="1"/>
  </cols>
  <sheetData>
    <row r="1" spans="2:30" ht="20.25">
      <c r="B1" s="106" t="s">
        <v>0</v>
      </c>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row>
    <row r="2" spans="2:30" ht="20.25">
      <c r="B2" s="73"/>
      <c r="C2" s="73"/>
      <c r="D2" s="73"/>
      <c r="E2" s="73"/>
      <c r="F2" s="73"/>
      <c r="G2" s="73"/>
      <c r="H2" s="73"/>
      <c r="I2" s="73"/>
      <c r="J2" s="92"/>
      <c r="K2" s="73"/>
      <c r="L2" s="73"/>
      <c r="M2" s="73"/>
      <c r="N2" s="73"/>
      <c r="O2" s="73"/>
      <c r="P2" s="73"/>
      <c r="Q2" s="73"/>
      <c r="R2" s="21"/>
      <c r="S2" s="21"/>
      <c r="T2" s="21"/>
      <c r="U2" s="21"/>
      <c r="V2" s="21"/>
      <c r="W2" s="21"/>
      <c r="X2" s="73"/>
      <c r="Y2" s="73"/>
      <c r="Z2" s="73"/>
      <c r="AA2" s="73"/>
      <c r="AB2" s="73"/>
      <c r="AC2" s="73"/>
      <c r="AD2" s="73"/>
    </row>
    <row r="3" spans="2:30" ht="20.25">
      <c r="B3" s="21"/>
      <c r="C3" s="73"/>
      <c r="D3" s="73"/>
      <c r="E3" s="73"/>
      <c r="F3" s="73"/>
      <c r="G3" s="73" t="s">
        <v>362</v>
      </c>
      <c r="H3" s="73"/>
      <c r="I3" s="73"/>
      <c r="J3" s="92"/>
      <c r="K3" s="73"/>
      <c r="L3" s="73"/>
      <c r="M3" s="73"/>
      <c r="N3" s="73"/>
      <c r="O3" s="73"/>
      <c r="P3" s="73"/>
      <c r="Q3" s="73"/>
      <c r="R3" s="23"/>
      <c r="S3" s="73"/>
      <c r="T3" s="73"/>
      <c r="U3" s="73"/>
      <c r="V3" s="73"/>
      <c r="W3" s="73"/>
      <c r="X3" s="73"/>
      <c r="Y3" s="73"/>
      <c r="Z3" s="73"/>
      <c r="AA3" s="73"/>
      <c r="AB3" s="73"/>
      <c r="AC3" s="73"/>
      <c r="AD3" s="73"/>
    </row>
    <row r="6" spans="1:44" ht="15">
      <c r="A6" s="107" t="s">
        <v>1</v>
      </c>
      <c r="B6" s="101" t="s">
        <v>2</v>
      </c>
      <c r="C6" s="101" t="s">
        <v>3</v>
      </c>
      <c r="D6" s="101" t="s">
        <v>4</v>
      </c>
      <c r="E6" s="101" t="s">
        <v>5</v>
      </c>
      <c r="F6" s="101" t="s">
        <v>6</v>
      </c>
      <c r="G6" s="101" t="s">
        <v>7</v>
      </c>
      <c r="H6" s="101" t="s">
        <v>8</v>
      </c>
      <c r="I6" s="101" t="s">
        <v>9</v>
      </c>
      <c r="J6" s="101" t="s">
        <v>10</v>
      </c>
      <c r="K6" s="101" t="s">
        <v>11</v>
      </c>
      <c r="L6" s="101" t="s">
        <v>12</v>
      </c>
      <c r="M6" s="104" t="s">
        <v>13</v>
      </c>
      <c r="N6" s="108"/>
      <c r="O6" s="108"/>
      <c r="P6" s="108"/>
      <c r="Q6" s="105"/>
      <c r="R6" s="109" t="s">
        <v>14</v>
      </c>
      <c r="S6" s="110"/>
      <c r="T6" s="111"/>
      <c r="U6" s="101" t="s">
        <v>15</v>
      </c>
      <c r="V6" s="101" t="s">
        <v>16</v>
      </c>
      <c r="W6" s="107" t="s">
        <v>17</v>
      </c>
      <c r="X6" s="107"/>
      <c r="Y6" s="107"/>
      <c r="Z6" s="107"/>
      <c r="AA6" s="107" t="s">
        <v>18</v>
      </c>
      <c r="AB6" s="107"/>
      <c r="AC6" s="107"/>
      <c r="AD6" s="104" t="s">
        <v>19</v>
      </c>
      <c r="AE6" s="107" t="s">
        <v>20</v>
      </c>
      <c r="AF6" s="107"/>
      <c r="AG6" s="107" t="s">
        <v>21</v>
      </c>
      <c r="AH6" s="107"/>
      <c r="AI6" s="107"/>
      <c r="AJ6" s="107"/>
      <c r="AK6" s="107"/>
      <c r="AL6" s="107"/>
      <c r="AM6" s="107"/>
      <c r="AN6" s="107"/>
      <c r="AO6" s="107"/>
      <c r="AP6" s="107"/>
      <c r="AQ6" s="107"/>
      <c r="AR6" s="107"/>
    </row>
    <row r="7" spans="1:44" ht="59.25" customHeight="1">
      <c r="A7" s="107"/>
      <c r="B7" s="102"/>
      <c r="C7" s="102"/>
      <c r="D7" s="102"/>
      <c r="E7" s="102"/>
      <c r="F7" s="102"/>
      <c r="G7" s="102"/>
      <c r="H7" s="102"/>
      <c r="I7" s="102"/>
      <c r="J7" s="102"/>
      <c r="K7" s="102"/>
      <c r="L7" s="102"/>
      <c r="M7" s="104" t="s">
        <v>22</v>
      </c>
      <c r="N7" s="105"/>
      <c r="O7" s="74" t="s">
        <v>23</v>
      </c>
      <c r="P7" s="104" t="s">
        <v>24</v>
      </c>
      <c r="Q7" s="105"/>
      <c r="R7" s="112"/>
      <c r="S7" s="113"/>
      <c r="T7" s="114"/>
      <c r="U7" s="102"/>
      <c r="V7" s="102"/>
      <c r="W7" s="107" t="s">
        <v>25</v>
      </c>
      <c r="X7" s="107" t="s">
        <v>26</v>
      </c>
      <c r="Y7" s="107" t="s">
        <v>27</v>
      </c>
      <c r="Z7" s="107" t="s">
        <v>28</v>
      </c>
      <c r="AA7" s="107" t="s">
        <v>25</v>
      </c>
      <c r="AB7" s="107" t="s">
        <v>27</v>
      </c>
      <c r="AC7" s="107" t="s">
        <v>28</v>
      </c>
      <c r="AD7" s="104"/>
      <c r="AE7" s="107" t="s">
        <v>29</v>
      </c>
      <c r="AF7" s="107" t="s">
        <v>30</v>
      </c>
      <c r="AG7" s="104" t="s">
        <v>31</v>
      </c>
      <c r="AH7" s="108"/>
      <c r="AI7" s="105"/>
      <c r="AJ7" s="104" t="s">
        <v>32</v>
      </c>
      <c r="AK7" s="108"/>
      <c r="AL7" s="105"/>
      <c r="AM7" s="104" t="s">
        <v>33</v>
      </c>
      <c r="AN7" s="108"/>
      <c r="AO7" s="105"/>
      <c r="AP7" s="104" t="s">
        <v>34</v>
      </c>
      <c r="AQ7" s="108"/>
      <c r="AR7" s="105"/>
    </row>
    <row r="8" spans="1:44" ht="26.25" customHeight="1">
      <c r="A8" s="107"/>
      <c r="B8" s="103"/>
      <c r="C8" s="103"/>
      <c r="D8" s="103"/>
      <c r="E8" s="103"/>
      <c r="F8" s="103"/>
      <c r="G8" s="103"/>
      <c r="H8" s="103"/>
      <c r="I8" s="103"/>
      <c r="J8" s="103"/>
      <c r="K8" s="103"/>
      <c r="L8" s="103"/>
      <c r="M8" s="74" t="s">
        <v>35</v>
      </c>
      <c r="N8" s="74" t="s">
        <v>36</v>
      </c>
      <c r="O8" s="74" t="s">
        <v>37</v>
      </c>
      <c r="P8" s="74" t="s">
        <v>38</v>
      </c>
      <c r="Q8" s="74" t="s">
        <v>37</v>
      </c>
      <c r="R8" s="74" t="s">
        <v>39</v>
      </c>
      <c r="S8" s="74" t="s">
        <v>40</v>
      </c>
      <c r="T8" s="74" t="s">
        <v>41</v>
      </c>
      <c r="U8" s="103"/>
      <c r="V8" s="103"/>
      <c r="W8" s="107"/>
      <c r="X8" s="107"/>
      <c r="Y8" s="107"/>
      <c r="Z8" s="107"/>
      <c r="AA8" s="107"/>
      <c r="AB8" s="107"/>
      <c r="AC8" s="107"/>
      <c r="AD8" s="104"/>
      <c r="AE8" s="107"/>
      <c r="AF8" s="107"/>
      <c r="AG8" s="74" t="s">
        <v>42</v>
      </c>
      <c r="AH8" s="74" t="s">
        <v>43</v>
      </c>
      <c r="AI8" s="74" t="s">
        <v>44</v>
      </c>
      <c r="AJ8" s="74" t="s">
        <v>42</v>
      </c>
      <c r="AK8" s="74" t="s">
        <v>43</v>
      </c>
      <c r="AL8" s="74" t="s">
        <v>44</v>
      </c>
      <c r="AM8" s="74" t="s">
        <v>42</v>
      </c>
      <c r="AN8" s="74" t="s">
        <v>43</v>
      </c>
      <c r="AO8" s="74" t="s">
        <v>44</v>
      </c>
      <c r="AP8" s="74" t="s">
        <v>42</v>
      </c>
      <c r="AQ8" s="74" t="s">
        <v>43</v>
      </c>
      <c r="AR8" s="74" t="s">
        <v>44</v>
      </c>
    </row>
    <row r="9" spans="1:44" ht="15">
      <c r="A9" s="24" t="s">
        <v>45</v>
      </c>
      <c r="B9" s="25" t="s">
        <v>46</v>
      </c>
      <c r="C9" s="72" t="s">
        <v>47</v>
      </c>
      <c r="D9" s="25" t="s">
        <v>48</v>
      </c>
      <c r="E9" s="72" t="s">
        <v>49</v>
      </c>
      <c r="F9" s="72" t="s">
        <v>50</v>
      </c>
      <c r="G9" s="25" t="s">
        <v>51</v>
      </c>
      <c r="H9" s="72" t="s">
        <v>52</v>
      </c>
      <c r="I9" s="72" t="s">
        <v>53</v>
      </c>
      <c r="J9" s="93" t="s">
        <v>54</v>
      </c>
      <c r="K9" s="72" t="s">
        <v>55</v>
      </c>
      <c r="L9" s="72" t="s">
        <v>56</v>
      </c>
      <c r="M9" s="25" t="s">
        <v>57</v>
      </c>
      <c r="N9" s="72" t="s">
        <v>58</v>
      </c>
      <c r="O9" s="72" t="s">
        <v>59</v>
      </c>
      <c r="P9" s="25" t="s">
        <v>60</v>
      </c>
      <c r="Q9" s="72" t="s">
        <v>61</v>
      </c>
      <c r="R9" s="72" t="s">
        <v>62</v>
      </c>
      <c r="S9" s="25" t="s">
        <v>63</v>
      </c>
      <c r="T9" s="72" t="s">
        <v>64</v>
      </c>
      <c r="U9" s="72" t="s">
        <v>65</v>
      </c>
      <c r="V9" s="25" t="s">
        <v>66</v>
      </c>
      <c r="W9" s="72" t="s">
        <v>67</v>
      </c>
      <c r="X9" s="72" t="s">
        <v>68</v>
      </c>
      <c r="Y9" s="25" t="s">
        <v>69</v>
      </c>
      <c r="Z9" s="72" t="s">
        <v>70</v>
      </c>
      <c r="AA9" s="72" t="s">
        <v>71</v>
      </c>
      <c r="AB9" s="25" t="s">
        <v>72</v>
      </c>
      <c r="AC9" s="72" t="s">
        <v>73</v>
      </c>
      <c r="AD9" s="72" t="s">
        <v>74</v>
      </c>
      <c r="AE9" s="25" t="s">
        <v>75</v>
      </c>
      <c r="AF9" s="72" t="s">
        <v>76</v>
      </c>
      <c r="AG9" s="72" t="s">
        <v>77</v>
      </c>
      <c r="AH9" s="25" t="s">
        <v>78</v>
      </c>
      <c r="AI9" s="72" t="s">
        <v>79</v>
      </c>
      <c r="AJ9" s="72" t="s">
        <v>80</v>
      </c>
      <c r="AK9" s="25" t="s">
        <v>81</v>
      </c>
      <c r="AL9" s="72" t="s">
        <v>82</v>
      </c>
      <c r="AM9" s="72" t="s">
        <v>83</v>
      </c>
      <c r="AN9" s="72" t="s">
        <v>84</v>
      </c>
      <c r="AO9" s="72" t="s">
        <v>85</v>
      </c>
      <c r="AP9" s="72" t="s">
        <v>86</v>
      </c>
      <c r="AQ9" s="72" t="s">
        <v>87</v>
      </c>
      <c r="AR9" s="72" t="s">
        <v>88</v>
      </c>
    </row>
    <row r="10" spans="1:44" s="14" customFormat="1" ht="42" customHeight="1">
      <c r="A10" s="26" t="s">
        <v>89</v>
      </c>
      <c r="B10" s="2" t="s">
        <v>45</v>
      </c>
      <c r="C10" s="2" t="s">
        <v>90</v>
      </c>
      <c r="D10" s="27" t="s">
        <v>91</v>
      </c>
      <c r="E10" s="2" t="s">
        <v>92</v>
      </c>
      <c r="F10" s="2" t="s">
        <v>93</v>
      </c>
      <c r="G10" s="2" t="s">
        <v>94</v>
      </c>
      <c r="H10" s="2" t="s">
        <v>123</v>
      </c>
      <c r="I10" s="2" t="s">
        <v>96</v>
      </c>
      <c r="J10" s="2">
        <v>631010000</v>
      </c>
      <c r="K10" s="2" t="s">
        <v>97</v>
      </c>
      <c r="L10" s="2" t="s">
        <v>98</v>
      </c>
      <c r="M10" s="2"/>
      <c r="N10" s="2"/>
      <c r="O10" s="2" t="s">
        <v>345</v>
      </c>
      <c r="P10" s="2"/>
      <c r="Q10" s="2"/>
      <c r="R10" s="2">
        <v>0</v>
      </c>
      <c r="S10" s="2">
        <v>0</v>
      </c>
      <c r="T10" s="2">
        <v>100</v>
      </c>
      <c r="U10" s="2" t="s">
        <v>99</v>
      </c>
      <c r="V10" s="2" t="s">
        <v>100</v>
      </c>
      <c r="W10" s="28">
        <v>7500</v>
      </c>
      <c r="X10" s="29">
        <f>309*470</f>
        <v>145230</v>
      </c>
      <c r="Y10" s="29">
        <f>W10*X10</f>
        <v>1089225000</v>
      </c>
      <c r="Z10" s="29">
        <f>Y10*1.12</f>
        <v>1219932000</v>
      </c>
      <c r="AA10" s="2"/>
      <c r="AB10" s="11">
        <f>AA10*X10</f>
        <v>0</v>
      </c>
      <c r="AC10" s="11">
        <f>IF(V10="С НДС",AB10*1.12,(IF(V10="НДС 8",AB10*1.08,AB10)))</f>
        <v>0</v>
      </c>
      <c r="AD10" s="8">
        <v>941040000097</v>
      </c>
      <c r="AE10" s="2"/>
      <c r="AF10" s="2"/>
      <c r="AG10" s="2" t="s">
        <v>101</v>
      </c>
      <c r="AH10" s="2" t="s">
        <v>102</v>
      </c>
      <c r="AI10" s="2" t="s">
        <v>103</v>
      </c>
      <c r="AJ10" s="2" t="s">
        <v>104</v>
      </c>
      <c r="AK10" s="2" t="s">
        <v>105</v>
      </c>
      <c r="AL10" s="2" t="s">
        <v>106</v>
      </c>
      <c r="AM10" s="2" t="s">
        <v>107</v>
      </c>
      <c r="AN10" s="2" t="s">
        <v>108</v>
      </c>
      <c r="AO10" s="2" t="s">
        <v>109</v>
      </c>
      <c r="AP10" s="2" t="s">
        <v>110</v>
      </c>
      <c r="AQ10" s="2" t="s">
        <v>111</v>
      </c>
      <c r="AR10" s="2" t="s">
        <v>112</v>
      </c>
    </row>
    <row r="11" spans="1:44" s="14" customFormat="1" ht="42" customHeight="1">
      <c r="A11" s="26" t="s">
        <v>113</v>
      </c>
      <c r="B11" s="2" t="s">
        <v>114</v>
      </c>
      <c r="C11" s="2" t="s">
        <v>90</v>
      </c>
      <c r="D11" s="27" t="s">
        <v>91</v>
      </c>
      <c r="E11" s="2" t="s">
        <v>92</v>
      </c>
      <c r="F11" s="2" t="s">
        <v>93</v>
      </c>
      <c r="G11" s="2" t="s">
        <v>94</v>
      </c>
      <c r="H11" s="2" t="s">
        <v>123</v>
      </c>
      <c r="I11" s="2" t="s">
        <v>96</v>
      </c>
      <c r="J11" s="2">
        <v>631010000</v>
      </c>
      <c r="K11" s="2" t="s">
        <v>97</v>
      </c>
      <c r="L11" s="2" t="s">
        <v>98</v>
      </c>
      <c r="M11" s="2"/>
      <c r="N11" s="2"/>
      <c r="O11" s="2" t="s">
        <v>346</v>
      </c>
      <c r="P11" s="2"/>
      <c r="Q11" s="2"/>
      <c r="R11" s="2">
        <v>0</v>
      </c>
      <c r="S11" s="2">
        <v>0</v>
      </c>
      <c r="T11" s="2">
        <v>100</v>
      </c>
      <c r="U11" s="2" t="s">
        <v>99</v>
      </c>
      <c r="V11" s="2" t="s">
        <v>100</v>
      </c>
      <c r="W11" s="28">
        <v>7500</v>
      </c>
      <c r="X11" s="29">
        <f>309*470</f>
        <v>145230</v>
      </c>
      <c r="Y11" s="29">
        <f>W11*X11</f>
        <v>1089225000</v>
      </c>
      <c r="Z11" s="29">
        <f>IF(V11="С НДС",Y11*1.12,(IF(V11="НДС 8",Y11*1.08,Y11)))</f>
        <v>1219932000</v>
      </c>
      <c r="AA11" s="2"/>
      <c r="AB11" s="11">
        <f aca="true" t="shared" si="0" ref="AB11:AB59">AA11*X11</f>
        <v>0</v>
      </c>
      <c r="AC11" s="11">
        <f aca="true" t="shared" si="1" ref="AC11:AC40">IF(V11="С НДС",AB11*1.12,(IF(V11="НДС 8",AB11*1.08,AB11)))</f>
        <v>0</v>
      </c>
      <c r="AD11" s="8">
        <v>941040000097</v>
      </c>
      <c r="AE11" s="2"/>
      <c r="AF11" s="2"/>
      <c r="AG11" s="2" t="s">
        <v>101</v>
      </c>
      <c r="AH11" s="2" t="s">
        <v>102</v>
      </c>
      <c r="AI11" s="2" t="s">
        <v>103</v>
      </c>
      <c r="AJ11" s="2" t="s">
        <v>104</v>
      </c>
      <c r="AK11" s="2" t="s">
        <v>105</v>
      </c>
      <c r="AL11" s="2" t="s">
        <v>106</v>
      </c>
      <c r="AM11" s="2" t="s">
        <v>107</v>
      </c>
      <c r="AN11" s="2" t="s">
        <v>108</v>
      </c>
      <c r="AO11" s="2" t="s">
        <v>109</v>
      </c>
      <c r="AP11" s="2" t="s">
        <v>110</v>
      </c>
      <c r="AQ11" s="2" t="s">
        <v>111</v>
      </c>
      <c r="AR11" s="2" t="s">
        <v>112</v>
      </c>
    </row>
    <row r="12" spans="1:44" s="14" customFormat="1" ht="42" customHeight="1">
      <c r="A12" s="26" t="s">
        <v>115</v>
      </c>
      <c r="B12" s="2" t="s">
        <v>116</v>
      </c>
      <c r="C12" s="2" t="s">
        <v>90</v>
      </c>
      <c r="D12" s="27" t="s">
        <v>91</v>
      </c>
      <c r="E12" s="2" t="s">
        <v>92</v>
      </c>
      <c r="F12" s="2" t="s">
        <v>93</v>
      </c>
      <c r="G12" s="2" t="s">
        <v>94</v>
      </c>
      <c r="H12" s="2" t="s">
        <v>95</v>
      </c>
      <c r="I12" s="2" t="s">
        <v>96</v>
      </c>
      <c r="J12" s="2">
        <v>631010000</v>
      </c>
      <c r="K12" s="2" t="s">
        <v>97</v>
      </c>
      <c r="L12" s="2" t="s">
        <v>98</v>
      </c>
      <c r="M12" s="2"/>
      <c r="N12" s="2"/>
      <c r="O12" s="2" t="s">
        <v>117</v>
      </c>
      <c r="P12" s="2"/>
      <c r="Q12" s="2"/>
      <c r="R12" s="2">
        <v>0</v>
      </c>
      <c r="S12" s="2">
        <v>0</v>
      </c>
      <c r="T12" s="2">
        <v>100</v>
      </c>
      <c r="U12" s="2" t="s">
        <v>99</v>
      </c>
      <c r="V12" s="2" t="s">
        <v>100</v>
      </c>
      <c r="W12" s="30">
        <v>7500</v>
      </c>
      <c r="X12" s="30">
        <f>280.4*460.51</f>
        <v>129127.00399999999</v>
      </c>
      <c r="Y12" s="30">
        <f aca="true" t="shared" si="2" ref="Y12:Y34">W12*X12</f>
        <v>968452529.9999999</v>
      </c>
      <c r="Z12" s="30">
        <f>IF(V12="С НДС",Y12*1.12,(IF(V12="НДС 8",Y12*1.08,Y12)))</f>
        <v>1084666833.6</v>
      </c>
      <c r="AA12" s="2"/>
      <c r="AB12" s="11">
        <f t="shared" si="0"/>
        <v>0</v>
      </c>
      <c r="AC12" s="11">
        <f t="shared" si="1"/>
        <v>0</v>
      </c>
      <c r="AD12" s="8">
        <v>941040000097</v>
      </c>
      <c r="AE12" s="2"/>
      <c r="AF12" s="2"/>
      <c r="AG12" s="2" t="s">
        <v>101</v>
      </c>
      <c r="AH12" s="2" t="s">
        <v>102</v>
      </c>
      <c r="AI12" s="2" t="s">
        <v>103</v>
      </c>
      <c r="AJ12" s="2" t="s">
        <v>104</v>
      </c>
      <c r="AK12" s="2" t="s">
        <v>105</v>
      </c>
      <c r="AL12" s="2" t="s">
        <v>106</v>
      </c>
      <c r="AM12" s="2" t="s">
        <v>107</v>
      </c>
      <c r="AN12" s="2" t="s">
        <v>108</v>
      </c>
      <c r="AO12" s="2" t="s">
        <v>109</v>
      </c>
      <c r="AP12" s="2" t="s">
        <v>110</v>
      </c>
      <c r="AQ12" s="2" t="s">
        <v>111</v>
      </c>
      <c r="AR12" s="2" t="s">
        <v>112</v>
      </c>
    </row>
    <row r="13" spans="1:44" s="14" customFormat="1" ht="42" customHeight="1">
      <c r="A13" s="26" t="s">
        <v>118</v>
      </c>
      <c r="B13" s="2" t="s">
        <v>46</v>
      </c>
      <c r="C13" s="2" t="s">
        <v>90</v>
      </c>
      <c r="D13" s="27" t="s">
        <v>91</v>
      </c>
      <c r="E13" s="2" t="s">
        <v>92</v>
      </c>
      <c r="F13" s="2" t="s">
        <v>93</v>
      </c>
      <c r="G13" s="2" t="s">
        <v>94</v>
      </c>
      <c r="H13" s="2" t="s">
        <v>95</v>
      </c>
      <c r="I13" s="2" t="s">
        <v>96</v>
      </c>
      <c r="J13" s="2">
        <v>631010000</v>
      </c>
      <c r="K13" s="2" t="s">
        <v>97</v>
      </c>
      <c r="L13" s="2" t="s">
        <v>98</v>
      </c>
      <c r="M13" s="2"/>
      <c r="N13" s="2"/>
      <c r="O13" s="2" t="s">
        <v>119</v>
      </c>
      <c r="P13" s="2"/>
      <c r="Q13" s="2"/>
      <c r="R13" s="2">
        <v>0</v>
      </c>
      <c r="S13" s="2">
        <v>0</v>
      </c>
      <c r="T13" s="2">
        <v>100</v>
      </c>
      <c r="U13" s="2" t="s">
        <v>99</v>
      </c>
      <c r="V13" s="2" t="s">
        <v>100</v>
      </c>
      <c r="W13" s="30">
        <v>7500</v>
      </c>
      <c r="X13" s="30">
        <f>280.4*460.51</f>
        <v>129127.00399999999</v>
      </c>
      <c r="Y13" s="30">
        <f t="shared" si="2"/>
        <v>968452529.9999999</v>
      </c>
      <c r="Z13" s="30">
        <f>IF(V13="С НДС",Y13*1.12,(IF(V13="НДС 8",Y13*1.08,Y13)))</f>
        <v>1084666833.6</v>
      </c>
      <c r="AA13" s="2"/>
      <c r="AB13" s="11">
        <f t="shared" si="0"/>
        <v>0</v>
      </c>
      <c r="AC13" s="11">
        <f t="shared" si="1"/>
        <v>0</v>
      </c>
      <c r="AD13" s="8">
        <v>941040000097</v>
      </c>
      <c r="AE13" s="2"/>
      <c r="AF13" s="2"/>
      <c r="AG13" s="2" t="s">
        <v>101</v>
      </c>
      <c r="AH13" s="2" t="s">
        <v>102</v>
      </c>
      <c r="AI13" s="2" t="s">
        <v>103</v>
      </c>
      <c r="AJ13" s="2" t="s">
        <v>104</v>
      </c>
      <c r="AK13" s="2" t="s">
        <v>105</v>
      </c>
      <c r="AL13" s="2" t="s">
        <v>106</v>
      </c>
      <c r="AM13" s="2" t="s">
        <v>107</v>
      </c>
      <c r="AN13" s="2" t="s">
        <v>108</v>
      </c>
      <c r="AO13" s="2" t="s">
        <v>109</v>
      </c>
      <c r="AP13" s="2" t="s">
        <v>110</v>
      </c>
      <c r="AQ13" s="2" t="s">
        <v>111</v>
      </c>
      <c r="AR13" s="2" t="s">
        <v>112</v>
      </c>
    </row>
    <row r="14" spans="1:44" s="14" customFormat="1" ht="42" customHeight="1">
      <c r="A14" s="26" t="s">
        <v>120</v>
      </c>
      <c r="B14" s="2" t="s">
        <v>121</v>
      </c>
      <c r="C14" s="2" t="s">
        <v>90</v>
      </c>
      <c r="D14" s="27" t="s">
        <v>91</v>
      </c>
      <c r="E14" s="2" t="s">
        <v>92</v>
      </c>
      <c r="F14" s="2" t="s">
        <v>93</v>
      </c>
      <c r="G14" s="2" t="s">
        <v>94</v>
      </c>
      <c r="H14" s="2" t="s">
        <v>122</v>
      </c>
      <c r="I14" s="2" t="s">
        <v>96</v>
      </c>
      <c r="J14" s="2">
        <v>631010000</v>
      </c>
      <c r="K14" s="2" t="s">
        <v>97</v>
      </c>
      <c r="L14" s="2" t="s">
        <v>98</v>
      </c>
      <c r="M14" s="2"/>
      <c r="N14" s="2"/>
      <c r="O14" s="2" t="s">
        <v>123</v>
      </c>
      <c r="P14" s="2"/>
      <c r="Q14" s="2"/>
      <c r="R14" s="2">
        <v>0</v>
      </c>
      <c r="S14" s="2">
        <v>0</v>
      </c>
      <c r="T14" s="2">
        <v>100</v>
      </c>
      <c r="U14" s="2" t="s">
        <v>99</v>
      </c>
      <c r="V14" s="2" t="s">
        <v>100</v>
      </c>
      <c r="W14" s="30">
        <v>7500</v>
      </c>
      <c r="X14" s="30">
        <f>274.35*464.34</f>
        <v>127391.679</v>
      </c>
      <c r="Y14" s="30">
        <f>W14*X14</f>
        <v>955437592.5</v>
      </c>
      <c r="Z14" s="30">
        <f>IF(V14="С НДС",Y14*1.12,(IF(V14="НДС 8",Y14*1.08,Y14)))</f>
        <v>1070090103.6000001</v>
      </c>
      <c r="AA14" s="2"/>
      <c r="AB14" s="11">
        <f t="shared" si="0"/>
        <v>0</v>
      </c>
      <c r="AC14" s="11">
        <f t="shared" si="1"/>
        <v>0</v>
      </c>
      <c r="AD14" s="8">
        <v>941040000097</v>
      </c>
      <c r="AE14" s="2"/>
      <c r="AF14" s="2"/>
      <c r="AG14" s="2" t="s">
        <v>101</v>
      </c>
      <c r="AH14" s="2" t="s">
        <v>102</v>
      </c>
      <c r="AI14" s="2" t="s">
        <v>103</v>
      </c>
      <c r="AJ14" s="2" t="s">
        <v>104</v>
      </c>
      <c r="AK14" s="2" t="s">
        <v>105</v>
      </c>
      <c r="AL14" s="2" t="s">
        <v>106</v>
      </c>
      <c r="AM14" s="2" t="s">
        <v>107</v>
      </c>
      <c r="AN14" s="2" t="s">
        <v>108</v>
      </c>
      <c r="AO14" s="2" t="s">
        <v>109</v>
      </c>
      <c r="AP14" s="2" t="s">
        <v>110</v>
      </c>
      <c r="AQ14" s="2" t="s">
        <v>111</v>
      </c>
      <c r="AR14" s="2" t="s">
        <v>112</v>
      </c>
    </row>
    <row r="15" spans="1:44" s="14" customFormat="1" ht="42" customHeight="1">
      <c r="A15" s="26" t="s">
        <v>124</v>
      </c>
      <c r="B15" s="2" t="s">
        <v>47</v>
      </c>
      <c r="C15" s="2" t="s">
        <v>90</v>
      </c>
      <c r="D15" s="27" t="s">
        <v>91</v>
      </c>
      <c r="E15" s="2" t="s">
        <v>92</v>
      </c>
      <c r="F15" s="2" t="s">
        <v>93</v>
      </c>
      <c r="G15" s="2" t="s">
        <v>94</v>
      </c>
      <c r="H15" s="2" t="s">
        <v>122</v>
      </c>
      <c r="I15" s="2" t="s">
        <v>96</v>
      </c>
      <c r="J15" s="2">
        <v>631010000</v>
      </c>
      <c r="K15" s="2" t="s">
        <v>97</v>
      </c>
      <c r="L15" s="2" t="s">
        <v>98</v>
      </c>
      <c r="M15" s="2"/>
      <c r="N15" s="2"/>
      <c r="O15" s="2" t="s">
        <v>117</v>
      </c>
      <c r="P15" s="2"/>
      <c r="Q15" s="2"/>
      <c r="R15" s="2">
        <v>0</v>
      </c>
      <c r="S15" s="2">
        <v>0</v>
      </c>
      <c r="T15" s="2">
        <v>100</v>
      </c>
      <c r="U15" s="2" t="s">
        <v>99</v>
      </c>
      <c r="V15" s="2" t="s">
        <v>100</v>
      </c>
      <c r="W15" s="30">
        <v>7500</v>
      </c>
      <c r="X15" s="30">
        <f>274.35*464.34</f>
        <v>127391.679</v>
      </c>
      <c r="Y15" s="30">
        <f>W15*X15</f>
        <v>955437592.5</v>
      </c>
      <c r="Z15" s="30">
        <f>IF(V15="С НДС",Y15*1.12,(IF(V15="НДС 8",Y15*1.08,Y15)))</f>
        <v>1070090103.6000001</v>
      </c>
      <c r="AA15" s="2"/>
      <c r="AB15" s="11">
        <f t="shared" si="0"/>
        <v>0</v>
      </c>
      <c r="AC15" s="11">
        <f t="shared" si="1"/>
        <v>0</v>
      </c>
      <c r="AD15" s="8">
        <v>941040000097</v>
      </c>
      <c r="AE15" s="2"/>
      <c r="AF15" s="2"/>
      <c r="AG15" s="2" t="s">
        <v>101</v>
      </c>
      <c r="AH15" s="2" t="s">
        <v>102</v>
      </c>
      <c r="AI15" s="2" t="s">
        <v>103</v>
      </c>
      <c r="AJ15" s="2" t="s">
        <v>104</v>
      </c>
      <c r="AK15" s="2" t="s">
        <v>105</v>
      </c>
      <c r="AL15" s="2" t="s">
        <v>106</v>
      </c>
      <c r="AM15" s="2" t="s">
        <v>107</v>
      </c>
      <c r="AN15" s="2" t="s">
        <v>108</v>
      </c>
      <c r="AO15" s="2" t="s">
        <v>109</v>
      </c>
      <c r="AP15" s="2" t="s">
        <v>110</v>
      </c>
      <c r="AQ15" s="2" t="s">
        <v>111</v>
      </c>
      <c r="AR15" s="2" t="s">
        <v>112</v>
      </c>
    </row>
    <row r="16" spans="1:44" s="14" customFormat="1" ht="42" customHeight="1">
      <c r="A16" s="26" t="s">
        <v>125</v>
      </c>
      <c r="B16" s="2" t="s">
        <v>48</v>
      </c>
      <c r="C16" s="2" t="s">
        <v>90</v>
      </c>
      <c r="D16" s="27" t="s">
        <v>91</v>
      </c>
      <c r="E16" s="2" t="s">
        <v>92</v>
      </c>
      <c r="F16" s="2" t="s">
        <v>93</v>
      </c>
      <c r="G16" s="2" t="s">
        <v>94</v>
      </c>
      <c r="H16" s="2" t="s">
        <v>126</v>
      </c>
      <c r="I16" s="2" t="s">
        <v>96</v>
      </c>
      <c r="J16" s="2">
        <v>631010000</v>
      </c>
      <c r="K16" s="2" t="s">
        <v>97</v>
      </c>
      <c r="L16" s="2" t="s">
        <v>98</v>
      </c>
      <c r="M16" s="2"/>
      <c r="N16" s="2"/>
      <c r="O16" s="2" t="s">
        <v>123</v>
      </c>
      <c r="P16" s="2"/>
      <c r="Q16" s="2"/>
      <c r="R16" s="2">
        <v>0</v>
      </c>
      <c r="S16" s="2">
        <v>0</v>
      </c>
      <c r="T16" s="2">
        <v>100</v>
      </c>
      <c r="U16" s="2" t="s">
        <v>99</v>
      </c>
      <c r="V16" s="2" t="s">
        <v>100</v>
      </c>
      <c r="W16" s="30">
        <v>7500</v>
      </c>
      <c r="X16" s="30">
        <f>246.85*468.56</f>
        <v>115664.036</v>
      </c>
      <c r="Y16" s="30">
        <f t="shared" si="2"/>
        <v>867480270</v>
      </c>
      <c r="Z16" s="30">
        <f aca="true" t="shared" si="3" ref="Z16:Z42">IF(V16="С НДС",Y16*1.12,(IF(V16="НДС 8",Y16*1.08,Y16)))</f>
        <v>971577902.4000001</v>
      </c>
      <c r="AA16" s="2"/>
      <c r="AB16" s="11">
        <f t="shared" si="0"/>
        <v>0</v>
      </c>
      <c r="AC16" s="11">
        <f t="shared" si="1"/>
        <v>0</v>
      </c>
      <c r="AD16" s="8">
        <v>941040000097</v>
      </c>
      <c r="AE16" s="2"/>
      <c r="AF16" s="2"/>
      <c r="AG16" s="2" t="s">
        <v>101</v>
      </c>
      <c r="AH16" s="2" t="s">
        <v>102</v>
      </c>
      <c r="AI16" s="2" t="s">
        <v>103</v>
      </c>
      <c r="AJ16" s="2" t="s">
        <v>104</v>
      </c>
      <c r="AK16" s="2" t="s">
        <v>127</v>
      </c>
      <c r="AL16" s="2" t="s">
        <v>128</v>
      </c>
      <c r="AM16" s="2" t="s">
        <v>107</v>
      </c>
      <c r="AN16" s="2" t="s">
        <v>108</v>
      </c>
      <c r="AO16" s="2" t="s">
        <v>109</v>
      </c>
      <c r="AP16" s="2" t="s">
        <v>110</v>
      </c>
      <c r="AQ16" s="2" t="s">
        <v>111</v>
      </c>
      <c r="AR16" s="2" t="s">
        <v>112</v>
      </c>
    </row>
    <row r="17" spans="1:44" s="14" customFormat="1" ht="42" customHeight="1">
      <c r="A17" s="26" t="s">
        <v>129</v>
      </c>
      <c r="B17" s="2" t="s">
        <v>130</v>
      </c>
      <c r="C17" s="2" t="s">
        <v>90</v>
      </c>
      <c r="D17" s="27" t="s">
        <v>131</v>
      </c>
      <c r="E17" s="2" t="s">
        <v>92</v>
      </c>
      <c r="F17" s="2" t="s">
        <v>93</v>
      </c>
      <c r="G17" s="2" t="s">
        <v>94</v>
      </c>
      <c r="H17" s="2" t="s">
        <v>122</v>
      </c>
      <c r="I17" s="2" t="s">
        <v>96</v>
      </c>
      <c r="J17" s="2">
        <v>631010000</v>
      </c>
      <c r="K17" s="2" t="s">
        <v>97</v>
      </c>
      <c r="L17" s="2" t="s">
        <v>98</v>
      </c>
      <c r="M17" s="2"/>
      <c r="N17" s="2"/>
      <c r="O17" s="2"/>
      <c r="P17" s="2" t="s">
        <v>95</v>
      </c>
      <c r="Q17" s="2" t="s">
        <v>132</v>
      </c>
      <c r="R17" s="2">
        <v>100</v>
      </c>
      <c r="S17" s="2">
        <v>0</v>
      </c>
      <c r="T17" s="2">
        <v>0</v>
      </c>
      <c r="U17" s="2" t="s">
        <v>99</v>
      </c>
      <c r="V17" s="2" t="s">
        <v>100</v>
      </c>
      <c r="W17" s="30">
        <v>3100</v>
      </c>
      <c r="X17" s="64">
        <f>320.46*464.09</f>
        <v>148722.28139999998</v>
      </c>
      <c r="Y17" s="64">
        <f t="shared" si="2"/>
        <v>461039072.3399999</v>
      </c>
      <c r="Z17" s="64">
        <f t="shared" si="3"/>
        <v>516363761.02079993</v>
      </c>
      <c r="AA17" s="2"/>
      <c r="AB17" s="11">
        <f t="shared" si="0"/>
        <v>0</v>
      </c>
      <c r="AC17" s="11">
        <f t="shared" si="1"/>
        <v>0</v>
      </c>
      <c r="AD17" s="8">
        <v>941040000097</v>
      </c>
      <c r="AE17" s="2"/>
      <c r="AF17" s="2"/>
      <c r="AG17" s="2" t="s">
        <v>101</v>
      </c>
      <c r="AH17" s="2" t="s">
        <v>133</v>
      </c>
      <c r="AI17" s="2" t="s">
        <v>134</v>
      </c>
      <c r="AJ17" s="2" t="s">
        <v>104</v>
      </c>
      <c r="AK17" s="2" t="s">
        <v>135</v>
      </c>
      <c r="AL17" s="2" t="s">
        <v>136</v>
      </c>
      <c r="AM17" s="2" t="s">
        <v>107</v>
      </c>
      <c r="AN17" s="2" t="s">
        <v>137</v>
      </c>
      <c r="AO17" s="2" t="s">
        <v>138</v>
      </c>
      <c r="AP17" s="2"/>
      <c r="AQ17" s="2"/>
      <c r="AR17" s="2"/>
    </row>
    <row r="18" spans="1:44" s="14" customFormat="1" ht="42" customHeight="1">
      <c r="A18" s="26" t="s">
        <v>139</v>
      </c>
      <c r="B18" s="2" t="s">
        <v>49</v>
      </c>
      <c r="C18" s="2" t="s">
        <v>90</v>
      </c>
      <c r="D18" s="27" t="s">
        <v>131</v>
      </c>
      <c r="E18" s="2" t="s">
        <v>92</v>
      </c>
      <c r="F18" s="2" t="s">
        <v>93</v>
      </c>
      <c r="G18" s="2" t="s">
        <v>94</v>
      </c>
      <c r="H18" s="2" t="s">
        <v>122</v>
      </c>
      <c r="I18" s="2" t="s">
        <v>96</v>
      </c>
      <c r="J18" s="2">
        <v>631010000</v>
      </c>
      <c r="K18" s="2" t="s">
        <v>97</v>
      </c>
      <c r="L18" s="2" t="s">
        <v>98</v>
      </c>
      <c r="M18" s="2"/>
      <c r="N18" s="2"/>
      <c r="O18" s="2"/>
      <c r="P18" s="2" t="s">
        <v>95</v>
      </c>
      <c r="Q18" s="2" t="s">
        <v>132</v>
      </c>
      <c r="R18" s="2">
        <v>100</v>
      </c>
      <c r="S18" s="2">
        <v>0</v>
      </c>
      <c r="T18" s="2">
        <v>0</v>
      </c>
      <c r="U18" s="2" t="s">
        <v>99</v>
      </c>
      <c r="V18" s="2" t="s">
        <v>100</v>
      </c>
      <c r="W18" s="30">
        <v>8507</v>
      </c>
      <c r="X18" s="64">
        <f>320.46*464.09</f>
        <v>148722.28139999998</v>
      </c>
      <c r="Y18" s="64">
        <f t="shared" si="2"/>
        <v>1265180447.8697999</v>
      </c>
      <c r="Z18" s="64">
        <f t="shared" si="3"/>
        <v>1417002101.614176</v>
      </c>
      <c r="AA18" s="2"/>
      <c r="AB18" s="11">
        <f t="shared" si="0"/>
        <v>0</v>
      </c>
      <c r="AC18" s="11">
        <f t="shared" si="1"/>
        <v>0</v>
      </c>
      <c r="AD18" s="8">
        <v>941040000097</v>
      </c>
      <c r="AE18" s="2"/>
      <c r="AF18" s="2"/>
      <c r="AG18" s="2" t="s">
        <v>101</v>
      </c>
      <c r="AH18" s="2" t="s">
        <v>133</v>
      </c>
      <c r="AI18" s="2" t="s">
        <v>134</v>
      </c>
      <c r="AJ18" s="2" t="s">
        <v>104</v>
      </c>
      <c r="AK18" s="2" t="s">
        <v>135</v>
      </c>
      <c r="AL18" s="2" t="s">
        <v>136</v>
      </c>
      <c r="AM18" s="2" t="s">
        <v>107</v>
      </c>
      <c r="AN18" s="2" t="s">
        <v>137</v>
      </c>
      <c r="AO18" s="2" t="s">
        <v>138</v>
      </c>
      <c r="AP18" s="2"/>
      <c r="AQ18" s="2"/>
      <c r="AR18" s="2"/>
    </row>
    <row r="19" spans="1:44" s="14" customFormat="1" ht="42" customHeight="1">
      <c r="A19" s="26" t="s">
        <v>140</v>
      </c>
      <c r="B19" s="2" t="s">
        <v>141</v>
      </c>
      <c r="C19" s="2" t="s">
        <v>90</v>
      </c>
      <c r="D19" s="27" t="s">
        <v>131</v>
      </c>
      <c r="E19" s="2" t="s">
        <v>92</v>
      </c>
      <c r="F19" s="2" t="s">
        <v>93</v>
      </c>
      <c r="G19" s="2" t="s">
        <v>94</v>
      </c>
      <c r="H19" s="2" t="s">
        <v>122</v>
      </c>
      <c r="I19" s="2" t="s">
        <v>96</v>
      </c>
      <c r="J19" s="2">
        <v>631010000</v>
      </c>
      <c r="K19" s="2" t="s">
        <v>97</v>
      </c>
      <c r="L19" s="2" t="s">
        <v>98</v>
      </c>
      <c r="M19" s="2"/>
      <c r="N19" s="2"/>
      <c r="O19" s="2"/>
      <c r="P19" s="2" t="s">
        <v>95</v>
      </c>
      <c r="Q19" s="2" t="s">
        <v>132</v>
      </c>
      <c r="R19" s="2">
        <v>100</v>
      </c>
      <c r="S19" s="2">
        <v>0</v>
      </c>
      <c r="T19" s="2">
        <v>0</v>
      </c>
      <c r="U19" s="2" t="s">
        <v>99</v>
      </c>
      <c r="V19" s="2" t="s">
        <v>100</v>
      </c>
      <c r="W19" s="30">
        <v>13383</v>
      </c>
      <c r="X19" s="64">
        <f>320.46*464.09</f>
        <v>148722.28139999998</v>
      </c>
      <c r="Y19" s="64">
        <f t="shared" si="2"/>
        <v>1990350291.9761996</v>
      </c>
      <c r="Z19" s="64">
        <f t="shared" si="3"/>
        <v>2229192327.013344</v>
      </c>
      <c r="AA19" s="2"/>
      <c r="AB19" s="11">
        <f t="shared" si="0"/>
        <v>0</v>
      </c>
      <c r="AC19" s="11">
        <f t="shared" si="1"/>
        <v>0</v>
      </c>
      <c r="AD19" s="8">
        <v>941040000097</v>
      </c>
      <c r="AE19" s="2"/>
      <c r="AF19" s="2"/>
      <c r="AG19" s="2" t="s">
        <v>101</v>
      </c>
      <c r="AH19" s="2" t="s">
        <v>133</v>
      </c>
      <c r="AI19" s="2" t="s">
        <v>134</v>
      </c>
      <c r="AJ19" s="2" t="s">
        <v>104</v>
      </c>
      <c r="AK19" s="2" t="s">
        <v>135</v>
      </c>
      <c r="AL19" s="2" t="s">
        <v>136</v>
      </c>
      <c r="AM19" s="2" t="s">
        <v>107</v>
      </c>
      <c r="AN19" s="2" t="s">
        <v>137</v>
      </c>
      <c r="AO19" s="2" t="s">
        <v>138</v>
      </c>
      <c r="AP19" s="2"/>
      <c r="AQ19" s="2"/>
      <c r="AR19" s="2"/>
    </row>
    <row r="20" spans="1:44" s="14" customFormat="1" ht="42" customHeight="1">
      <c r="A20" s="26" t="s">
        <v>142</v>
      </c>
      <c r="B20" s="2" t="s">
        <v>143</v>
      </c>
      <c r="C20" s="2" t="s">
        <v>90</v>
      </c>
      <c r="D20" s="27" t="s">
        <v>131</v>
      </c>
      <c r="E20" s="2" t="s">
        <v>92</v>
      </c>
      <c r="F20" s="2" t="s">
        <v>93</v>
      </c>
      <c r="G20" s="2" t="s">
        <v>94</v>
      </c>
      <c r="H20" s="2" t="s">
        <v>122</v>
      </c>
      <c r="I20" s="2" t="s">
        <v>96</v>
      </c>
      <c r="J20" s="2">
        <v>631010000</v>
      </c>
      <c r="K20" s="2" t="s">
        <v>97</v>
      </c>
      <c r="L20" s="2" t="s">
        <v>98</v>
      </c>
      <c r="M20" s="2"/>
      <c r="N20" s="2"/>
      <c r="O20" s="2"/>
      <c r="P20" s="2" t="s">
        <v>95</v>
      </c>
      <c r="Q20" s="2" t="s">
        <v>132</v>
      </c>
      <c r="R20" s="2">
        <v>100</v>
      </c>
      <c r="S20" s="2">
        <v>0</v>
      </c>
      <c r="T20" s="2">
        <v>0</v>
      </c>
      <c r="U20" s="2" t="s">
        <v>99</v>
      </c>
      <c r="V20" s="2" t="s">
        <v>100</v>
      </c>
      <c r="W20" s="30">
        <v>1296</v>
      </c>
      <c r="X20" s="64">
        <f>276.37*464.09</f>
        <v>128260.5533</v>
      </c>
      <c r="Y20" s="64">
        <f t="shared" si="2"/>
        <v>166225677.0768</v>
      </c>
      <c r="Z20" s="64">
        <f t="shared" si="3"/>
        <v>186172758.326016</v>
      </c>
      <c r="AA20" s="2"/>
      <c r="AB20" s="11">
        <f t="shared" si="0"/>
        <v>0</v>
      </c>
      <c r="AC20" s="11">
        <f t="shared" si="1"/>
        <v>0</v>
      </c>
      <c r="AD20" s="8">
        <v>941040000097</v>
      </c>
      <c r="AE20" s="2"/>
      <c r="AF20" s="2"/>
      <c r="AG20" s="2" t="s">
        <v>101</v>
      </c>
      <c r="AH20" s="2" t="s">
        <v>133</v>
      </c>
      <c r="AI20" s="2" t="s">
        <v>134</v>
      </c>
      <c r="AJ20" s="2" t="s">
        <v>104</v>
      </c>
      <c r="AK20" s="2" t="s">
        <v>144</v>
      </c>
      <c r="AL20" s="2" t="s">
        <v>145</v>
      </c>
      <c r="AM20" s="2" t="s">
        <v>107</v>
      </c>
      <c r="AN20" s="2" t="s">
        <v>146</v>
      </c>
      <c r="AO20" s="2" t="s">
        <v>147</v>
      </c>
      <c r="AP20" s="2"/>
      <c r="AQ20" s="2"/>
      <c r="AR20" s="2"/>
    </row>
    <row r="21" spans="1:44" s="14" customFormat="1" ht="42" customHeight="1">
      <c r="A21" s="26" t="s">
        <v>148</v>
      </c>
      <c r="B21" s="2" t="s">
        <v>50</v>
      </c>
      <c r="C21" s="2" t="s">
        <v>90</v>
      </c>
      <c r="D21" s="27" t="s">
        <v>131</v>
      </c>
      <c r="E21" s="2" t="s">
        <v>92</v>
      </c>
      <c r="F21" s="2" t="s">
        <v>93</v>
      </c>
      <c r="G21" s="2" t="s">
        <v>94</v>
      </c>
      <c r="H21" s="2" t="s">
        <v>122</v>
      </c>
      <c r="I21" s="2" t="s">
        <v>96</v>
      </c>
      <c r="J21" s="2">
        <v>631010000</v>
      </c>
      <c r="K21" s="2" t="s">
        <v>97</v>
      </c>
      <c r="L21" s="2" t="s">
        <v>98</v>
      </c>
      <c r="M21" s="2"/>
      <c r="N21" s="2"/>
      <c r="O21" s="2"/>
      <c r="P21" s="2" t="s">
        <v>95</v>
      </c>
      <c r="Q21" s="2" t="s">
        <v>132</v>
      </c>
      <c r="R21" s="2">
        <v>100</v>
      </c>
      <c r="S21" s="2">
        <v>0</v>
      </c>
      <c r="T21" s="2">
        <v>0</v>
      </c>
      <c r="U21" s="2" t="s">
        <v>99</v>
      </c>
      <c r="V21" s="2" t="s">
        <v>100</v>
      </c>
      <c r="W21" s="30">
        <v>3500</v>
      </c>
      <c r="X21" s="64">
        <f>276.37*464.09</f>
        <v>128260.5533</v>
      </c>
      <c r="Y21" s="64">
        <f t="shared" si="2"/>
        <v>448911936.55</v>
      </c>
      <c r="Z21" s="64">
        <f t="shared" si="3"/>
        <v>502781368.93600005</v>
      </c>
      <c r="AA21" s="2"/>
      <c r="AB21" s="11">
        <f t="shared" si="0"/>
        <v>0</v>
      </c>
      <c r="AC21" s="11">
        <f t="shared" si="1"/>
        <v>0</v>
      </c>
      <c r="AD21" s="8">
        <v>941040000097</v>
      </c>
      <c r="AE21" s="2"/>
      <c r="AF21" s="2"/>
      <c r="AG21" s="2" t="s">
        <v>101</v>
      </c>
      <c r="AH21" s="2" t="s">
        <v>133</v>
      </c>
      <c r="AI21" s="2" t="s">
        <v>134</v>
      </c>
      <c r="AJ21" s="2" t="s">
        <v>104</v>
      </c>
      <c r="AK21" s="2" t="s">
        <v>144</v>
      </c>
      <c r="AL21" s="2" t="s">
        <v>145</v>
      </c>
      <c r="AM21" s="2" t="s">
        <v>107</v>
      </c>
      <c r="AN21" s="2" t="s">
        <v>146</v>
      </c>
      <c r="AO21" s="2" t="s">
        <v>147</v>
      </c>
      <c r="AP21" s="2"/>
      <c r="AQ21" s="2"/>
      <c r="AR21" s="2"/>
    </row>
    <row r="22" spans="1:44" s="14" customFormat="1" ht="42" customHeight="1">
      <c r="A22" s="26" t="s">
        <v>149</v>
      </c>
      <c r="B22" s="2" t="s">
        <v>51</v>
      </c>
      <c r="C22" s="2" t="s">
        <v>90</v>
      </c>
      <c r="D22" s="27" t="s">
        <v>131</v>
      </c>
      <c r="E22" s="2" t="s">
        <v>92</v>
      </c>
      <c r="F22" s="2" t="s">
        <v>93</v>
      </c>
      <c r="G22" s="2" t="s">
        <v>94</v>
      </c>
      <c r="H22" s="2" t="s">
        <v>122</v>
      </c>
      <c r="I22" s="2" t="s">
        <v>96</v>
      </c>
      <c r="J22" s="2">
        <v>631010000</v>
      </c>
      <c r="K22" s="2" t="s">
        <v>97</v>
      </c>
      <c r="L22" s="2" t="s">
        <v>98</v>
      </c>
      <c r="M22" s="2"/>
      <c r="N22" s="2"/>
      <c r="O22" s="2"/>
      <c r="P22" s="2" t="s">
        <v>95</v>
      </c>
      <c r="Q22" s="2" t="s">
        <v>132</v>
      </c>
      <c r="R22" s="2">
        <v>100</v>
      </c>
      <c r="S22" s="2">
        <v>0</v>
      </c>
      <c r="T22" s="2">
        <v>0</v>
      </c>
      <c r="U22" s="2" t="s">
        <v>99</v>
      </c>
      <c r="V22" s="2" t="s">
        <v>100</v>
      </c>
      <c r="W22" s="30">
        <v>5361</v>
      </c>
      <c r="X22" s="64">
        <f>276.37*464.09</f>
        <v>128260.5533</v>
      </c>
      <c r="Y22" s="64">
        <f t="shared" si="2"/>
        <v>687604826.2413</v>
      </c>
      <c r="Z22" s="64">
        <f t="shared" si="3"/>
        <v>770117405.390256</v>
      </c>
      <c r="AA22" s="2"/>
      <c r="AB22" s="11">
        <f t="shared" si="0"/>
        <v>0</v>
      </c>
      <c r="AC22" s="11">
        <f t="shared" si="1"/>
        <v>0</v>
      </c>
      <c r="AD22" s="8">
        <v>941040000097</v>
      </c>
      <c r="AE22" s="2"/>
      <c r="AF22" s="2"/>
      <c r="AG22" s="2" t="s">
        <v>101</v>
      </c>
      <c r="AH22" s="2" t="s">
        <v>133</v>
      </c>
      <c r="AI22" s="2" t="s">
        <v>134</v>
      </c>
      <c r="AJ22" s="2" t="s">
        <v>104</v>
      </c>
      <c r="AK22" s="2" t="s">
        <v>144</v>
      </c>
      <c r="AL22" s="2" t="s">
        <v>145</v>
      </c>
      <c r="AM22" s="2" t="s">
        <v>107</v>
      </c>
      <c r="AN22" s="2" t="s">
        <v>146</v>
      </c>
      <c r="AO22" s="2" t="s">
        <v>147</v>
      </c>
      <c r="AP22" s="2"/>
      <c r="AQ22" s="2"/>
      <c r="AR22" s="2"/>
    </row>
    <row r="23" spans="1:44" s="14" customFormat="1" ht="42" customHeight="1">
      <c r="A23" s="26" t="s">
        <v>150</v>
      </c>
      <c r="B23" s="2" t="s">
        <v>52</v>
      </c>
      <c r="C23" s="2" t="s">
        <v>90</v>
      </c>
      <c r="D23" s="27" t="s">
        <v>131</v>
      </c>
      <c r="E23" s="2" t="s">
        <v>92</v>
      </c>
      <c r="F23" s="2" t="s">
        <v>93</v>
      </c>
      <c r="G23" s="2" t="s">
        <v>94</v>
      </c>
      <c r="H23" s="2" t="s">
        <v>123</v>
      </c>
      <c r="I23" s="2" t="s">
        <v>96</v>
      </c>
      <c r="J23" s="2">
        <v>631010000</v>
      </c>
      <c r="K23" s="2" t="s">
        <v>97</v>
      </c>
      <c r="L23" s="2" t="s">
        <v>98</v>
      </c>
      <c r="M23" s="2"/>
      <c r="N23" s="2"/>
      <c r="O23" s="2" t="s">
        <v>152</v>
      </c>
      <c r="P23" s="2"/>
      <c r="Q23" s="2"/>
      <c r="R23" s="2">
        <v>0</v>
      </c>
      <c r="S23" s="2">
        <v>0</v>
      </c>
      <c r="T23" s="2">
        <v>100</v>
      </c>
      <c r="U23" s="2" t="s">
        <v>99</v>
      </c>
      <c r="V23" s="2" t="s">
        <v>100</v>
      </c>
      <c r="W23" s="30">
        <v>4454</v>
      </c>
      <c r="X23" s="30">
        <f>275*470</f>
        <v>129250</v>
      </c>
      <c r="Y23" s="30">
        <f t="shared" si="2"/>
        <v>575679500</v>
      </c>
      <c r="Z23" s="30">
        <f t="shared" si="3"/>
        <v>644761040.0000001</v>
      </c>
      <c r="AA23" s="2"/>
      <c r="AB23" s="11">
        <f t="shared" si="0"/>
        <v>0</v>
      </c>
      <c r="AC23" s="11">
        <f t="shared" si="1"/>
        <v>0</v>
      </c>
      <c r="AD23" s="8">
        <v>941040000097</v>
      </c>
      <c r="AE23" s="2"/>
      <c r="AF23" s="2"/>
      <c r="AG23" s="2" t="s">
        <v>101</v>
      </c>
      <c r="AH23" s="2" t="s">
        <v>133</v>
      </c>
      <c r="AI23" s="2" t="s">
        <v>134</v>
      </c>
      <c r="AJ23" s="2" t="s">
        <v>104</v>
      </c>
      <c r="AK23" s="2" t="s">
        <v>153</v>
      </c>
      <c r="AL23" s="2" t="s">
        <v>154</v>
      </c>
      <c r="AM23" s="2" t="s">
        <v>107</v>
      </c>
      <c r="AN23" s="2" t="s">
        <v>155</v>
      </c>
      <c r="AO23" s="2" t="s">
        <v>156</v>
      </c>
      <c r="AP23" s="2"/>
      <c r="AQ23" s="2"/>
      <c r="AR23" s="2"/>
    </row>
    <row r="24" spans="1:44" s="14" customFormat="1" ht="42" customHeight="1">
      <c r="A24" s="26" t="s">
        <v>157</v>
      </c>
      <c r="B24" s="2" t="s">
        <v>53</v>
      </c>
      <c r="C24" s="2" t="s">
        <v>90</v>
      </c>
      <c r="D24" s="27" t="s">
        <v>158</v>
      </c>
      <c r="E24" s="2" t="s">
        <v>92</v>
      </c>
      <c r="F24" s="2" t="s">
        <v>93</v>
      </c>
      <c r="G24" s="2" t="s">
        <v>94</v>
      </c>
      <c r="H24" s="2" t="s">
        <v>123</v>
      </c>
      <c r="I24" s="2" t="s">
        <v>96</v>
      </c>
      <c r="J24" s="2">
        <v>631010000</v>
      </c>
      <c r="K24" s="2" t="s">
        <v>97</v>
      </c>
      <c r="L24" s="2" t="s">
        <v>98</v>
      </c>
      <c r="M24" s="2"/>
      <c r="N24" s="2"/>
      <c r="O24" s="2" t="s">
        <v>152</v>
      </c>
      <c r="P24" s="2"/>
      <c r="Q24" s="2"/>
      <c r="R24" s="2">
        <v>0</v>
      </c>
      <c r="S24" s="2">
        <v>0</v>
      </c>
      <c r="T24" s="2">
        <v>100</v>
      </c>
      <c r="U24" s="2" t="s">
        <v>99</v>
      </c>
      <c r="V24" s="2" t="s">
        <v>100</v>
      </c>
      <c r="W24" s="30">
        <v>1000</v>
      </c>
      <c r="X24" s="30">
        <f>480*470</f>
        <v>225600</v>
      </c>
      <c r="Y24" s="30">
        <f t="shared" si="2"/>
        <v>225600000</v>
      </c>
      <c r="Z24" s="30">
        <f t="shared" si="3"/>
        <v>252672000.00000003</v>
      </c>
      <c r="AA24" s="2"/>
      <c r="AB24" s="11">
        <f t="shared" si="0"/>
        <v>0</v>
      </c>
      <c r="AC24" s="11">
        <f t="shared" si="1"/>
        <v>0</v>
      </c>
      <c r="AD24" s="8">
        <v>941040000097</v>
      </c>
      <c r="AE24" s="2"/>
      <c r="AF24" s="2"/>
      <c r="AG24" s="2" t="s">
        <v>101</v>
      </c>
      <c r="AH24" s="2" t="s">
        <v>159</v>
      </c>
      <c r="AI24" s="2" t="s">
        <v>160</v>
      </c>
      <c r="AJ24" s="2" t="s">
        <v>104</v>
      </c>
      <c r="AK24" s="2" t="s">
        <v>161</v>
      </c>
      <c r="AL24" s="2" t="s">
        <v>162</v>
      </c>
      <c r="AM24" s="2" t="s">
        <v>107</v>
      </c>
      <c r="AN24" s="2" t="s">
        <v>163</v>
      </c>
      <c r="AO24" s="2" t="s">
        <v>164</v>
      </c>
      <c r="AP24" s="2"/>
      <c r="AQ24" s="2"/>
      <c r="AR24" s="2"/>
    </row>
    <row r="25" spans="1:44" s="14" customFormat="1" ht="42" customHeight="1">
      <c r="A25" s="26" t="s">
        <v>165</v>
      </c>
      <c r="B25" s="2" t="s">
        <v>54</v>
      </c>
      <c r="C25" s="2" t="s">
        <v>166</v>
      </c>
      <c r="D25" s="27" t="s">
        <v>167</v>
      </c>
      <c r="E25" s="2" t="s">
        <v>92</v>
      </c>
      <c r="F25" s="2" t="s">
        <v>93</v>
      </c>
      <c r="G25" s="2" t="s">
        <v>94</v>
      </c>
      <c r="H25" s="2" t="s">
        <v>122</v>
      </c>
      <c r="I25" s="2" t="s">
        <v>96</v>
      </c>
      <c r="J25" s="2">
        <v>631010000</v>
      </c>
      <c r="K25" s="2" t="s">
        <v>97</v>
      </c>
      <c r="L25" s="2" t="s">
        <v>98</v>
      </c>
      <c r="M25" s="2" t="s">
        <v>168</v>
      </c>
      <c r="N25" s="2" t="s">
        <v>169</v>
      </c>
      <c r="O25" s="2"/>
      <c r="P25" s="2"/>
      <c r="Q25" s="2"/>
      <c r="R25" s="2">
        <v>0</v>
      </c>
      <c r="S25" s="2">
        <v>0</v>
      </c>
      <c r="T25" s="2">
        <v>100</v>
      </c>
      <c r="U25" s="19" t="s">
        <v>170</v>
      </c>
      <c r="V25" s="2" t="s">
        <v>100</v>
      </c>
      <c r="W25" s="30">
        <v>320</v>
      </c>
      <c r="X25" s="30">
        <f>(2514.5*12/10)*460.43</f>
        <v>1389301.482</v>
      </c>
      <c r="Y25" s="30">
        <f t="shared" si="2"/>
        <v>444576474.24</v>
      </c>
      <c r="Z25" s="30">
        <f t="shared" si="3"/>
        <v>497925651.1488001</v>
      </c>
      <c r="AA25" s="2"/>
      <c r="AB25" s="11">
        <f t="shared" si="0"/>
        <v>0</v>
      </c>
      <c r="AC25" s="11">
        <f t="shared" si="1"/>
        <v>0</v>
      </c>
      <c r="AD25" s="8">
        <v>941040000097</v>
      </c>
      <c r="AE25" s="2"/>
      <c r="AF25" s="2"/>
      <c r="AG25" s="2" t="s">
        <v>101</v>
      </c>
      <c r="AH25" s="2" t="s">
        <v>171</v>
      </c>
      <c r="AI25" s="2" t="s">
        <v>172</v>
      </c>
      <c r="AJ25" s="2" t="s">
        <v>104</v>
      </c>
      <c r="AK25" s="2" t="s">
        <v>173</v>
      </c>
      <c r="AL25" s="2" t="s">
        <v>174</v>
      </c>
      <c r="AM25" s="2" t="s">
        <v>107</v>
      </c>
      <c r="AN25" s="2" t="s">
        <v>175</v>
      </c>
      <c r="AO25" s="2" t="s">
        <v>176</v>
      </c>
      <c r="AP25" s="2" t="s">
        <v>110</v>
      </c>
      <c r="AQ25" s="2" t="s">
        <v>177</v>
      </c>
      <c r="AR25" s="2" t="s">
        <v>178</v>
      </c>
    </row>
    <row r="26" spans="1:44" s="14" customFormat="1" ht="42" customHeight="1">
      <c r="A26" s="26" t="s">
        <v>179</v>
      </c>
      <c r="B26" s="2" t="s">
        <v>55</v>
      </c>
      <c r="C26" s="2" t="s">
        <v>166</v>
      </c>
      <c r="D26" s="27" t="s">
        <v>167</v>
      </c>
      <c r="E26" s="2" t="s">
        <v>92</v>
      </c>
      <c r="F26" s="2" t="s">
        <v>93</v>
      </c>
      <c r="G26" s="2" t="s">
        <v>94</v>
      </c>
      <c r="H26" s="62" t="s">
        <v>123</v>
      </c>
      <c r="I26" s="2" t="s">
        <v>96</v>
      </c>
      <c r="J26" s="2">
        <v>631010000</v>
      </c>
      <c r="K26" s="2" t="s">
        <v>97</v>
      </c>
      <c r="L26" s="2" t="s">
        <v>98</v>
      </c>
      <c r="M26" s="2" t="s">
        <v>168</v>
      </c>
      <c r="N26" s="2" t="s">
        <v>169</v>
      </c>
      <c r="O26" s="2"/>
      <c r="P26" s="2"/>
      <c r="Q26" s="2"/>
      <c r="R26" s="2">
        <v>0</v>
      </c>
      <c r="S26" s="2">
        <v>0</v>
      </c>
      <c r="T26" s="2">
        <v>100</v>
      </c>
      <c r="U26" s="19" t="s">
        <v>170</v>
      </c>
      <c r="V26" s="2" t="s">
        <v>100</v>
      </c>
      <c r="W26" s="30">
        <v>50</v>
      </c>
      <c r="X26" s="30">
        <f aca="true" t="shared" si="4" ref="X26:X31">2514.5*470</f>
        <v>1181815</v>
      </c>
      <c r="Y26" s="30">
        <f t="shared" si="2"/>
        <v>59090750</v>
      </c>
      <c r="Z26" s="30">
        <f t="shared" si="3"/>
        <v>66181640.00000001</v>
      </c>
      <c r="AA26" s="2"/>
      <c r="AB26" s="11">
        <f t="shared" si="0"/>
        <v>0</v>
      </c>
      <c r="AC26" s="11">
        <f t="shared" si="1"/>
        <v>0</v>
      </c>
      <c r="AD26" s="8">
        <v>941040000097</v>
      </c>
      <c r="AE26" s="2"/>
      <c r="AF26" s="2"/>
      <c r="AG26" s="2" t="s">
        <v>101</v>
      </c>
      <c r="AH26" s="2" t="s">
        <v>171</v>
      </c>
      <c r="AI26" s="2" t="s">
        <v>172</v>
      </c>
      <c r="AJ26" s="2" t="s">
        <v>104</v>
      </c>
      <c r="AK26" s="2" t="s">
        <v>180</v>
      </c>
      <c r="AL26" s="2" t="s">
        <v>174</v>
      </c>
      <c r="AM26" s="2" t="s">
        <v>107</v>
      </c>
      <c r="AN26" s="2" t="s">
        <v>175</v>
      </c>
      <c r="AO26" s="2" t="s">
        <v>176</v>
      </c>
      <c r="AP26" s="2" t="s">
        <v>110</v>
      </c>
      <c r="AQ26" s="2" t="s">
        <v>181</v>
      </c>
      <c r="AR26" s="2" t="s">
        <v>182</v>
      </c>
    </row>
    <row r="27" spans="1:44" s="14" customFormat="1" ht="42" customHeight="1">
      <c r="A27" s="26" t="s">
        <v>183</v>
      </c>
      <c r="B27" s="2" t="s">
        <v>56</v>
      </c>
      <c r="C27" s="2" t="s">
        <v>166</v>
      </c>
      <c r="D27" s="27" t="s">
        <v>167</v>
      </c>
      <c r="E27" s="2" t="s">
        <v>92</v>
      </c>
      <c r="F27" s="2" t="s">
        <v>93</v>
      </c>
      <c r="G27" s="2" t="s">
        <v>94</v>
      </c>
      <c r="H27" s="62" t="s">
        <v>123</v>
      </c>
      <c r="I27" s="2" t="s">
        <v>96</v>
      </c>
      <c r="J27" s="2">
        <v>631010000</v>
      </c>
      <c r="K27" s="2" t="s">
        <v>97</v>
      </c>
      <c r="L27" s="2" t="s">
        <v>98</v>
      </c>
      <c r="M27" s="2" t="s">
        <v>168</v>
      </c>
      <c r="N27" s="2" t="s">
        <v>169</v>
      </c>
      <c r="O27" s="2"/>
      <c r="P27" s="2"/>
      <c r="Q27" s="2"/>
      <c r="R27" s="2">
        <v>0</v>
      </c>
      <c r="S27" s="2">
        <v>0</v>
      </c>
      <c r="T27" s="2">
        <v>100</v>
      </c>
      <c r="U27" s="19" t="s">
        <v>170</v>
      </c>
      <c r="V27" s="2" t="s">
        <v>100</v>
      </c>
      <c r="W27" s="30">
        <v>125</v>
      </c>
      <c r="X27" s="64">
        <f t="shared" si="4"/>
        <v>1181815</v>
      </c>
      <c r="Y27" s="64">
        <f t="shared" si="2"/>
        <v>147726875</v>
      </c>
      <c r="Z27" s="64">
        <f t="shared" si="3"/>
        <v>165454100.00000003</v>
      </c>
      <c r="AA27" s="2"/>
      <c r="AB27" s="11">
        <f t="shared" si="0"/>
        <v>0</v>
      </c>
      <c r="AC27" s="11">
        <f t="shared" si="1"/>
        <v>0</v>
      </c>
      <c r="AD27" s="8">
        <v>941040000097</v>
      </c>
      <c r="AE27" s="2"/>
      <c r="AF27" s="2"/>
      <c r="AG27" s="2" t="s">
        <v>101</v>
      </c>
      <c r="AH27" s="2" t="s">
        <v>171</v>
      </c>
      <c r="AI27" s="2" t="s">
        <v>172</v>
      </c>
      <c r="AJ27" s="2" t="s">
        <v>104</v>
      </c>
      <c r="AK27" s="2" t="s">
        <v>180</v>
      </c>
      <c r="AL27" s="2" t="s">
        <v>174</v>
      </c>
      <c r="AM27" s="2" t="s">
        <v>107</v>
      </c>
      <c r="AN27" s="2" t="s">
        <v>175</v>
      </c>
      <c r="AO27" s="2" t="s">
        <v>176</v>
      </c>
      <c r="AP27" s="2" t="s">
        <v>110</v>
      </c>
      <c r="AQ27" s="2" t="s">
        <v>181</v>
      </c>
      <c r="AR27" s="2" t="s">
        <v>182</v>
      </c>
    </row>
    <row r="28" spans="1:44" s="14" customFormat="1" ht="42" customHeight="1">
      <c r="A28" s="26" t="s">
        <v>184</v>
      </c>
      <c r="B28" s="2" t="s">
        <v>57</v>
      </c>
      <c r="C28" s="2" t="s">
        <v>166</v>
      </c>
      <c r="D28" s="27" t="s">
        <v>167</v>
      </c>
      <c r="E28" s="2" t="s">
        <v>92</v>
      </c>
      <c r="F28" s="2" t="s">
        <v>93</v>
      </c>
      <c r="G28" s="2" t="s">
        <v>94</v>
      </c>
      <c r="H28" s="2" t="s">
        <v>95</v>
      </c>
      <c r="I28" s="2" t="s">
        <v>96</v>
      </c>
      <c r="J28" s="2">
        <v>631010000</v>
      </c>
      <c r="K28" s="2" t="s">
        <v>97</v>
      </c>
      <c r="L28" s="2" t="s">
        <v>98</v>
      </c>
      <c r="M28" s="2" t="s">
        <v>168</v>
      </c>
      <c r="N28" s="2" t="s">
        <v>169</v>
      </c>
      <c r="O28" s="2"/>
      <c r="P28" s="2"/>
      <c r="Q28" s="2"/>
      <c r="R28" s="2">
        <v>0</v>
      </c>
      <c r="S28" s="2">
        <v>0</v>
      </c>
      <c r="T28" s="2">
        <v>100</v>
      </c>
      <c r="U28" s="19" t="s">
        <v>170</v>
      </c>
      <c r="V28" s="2" t="s">
        <v>100</v>
      </c>
      <c r="W28" s="30">
        <v>400</v>
      </c>
      <c r="X28" s="64">
        <f>3017.4*446.6</f>
        <v>1347570.84</v>
      </c>
      <c r="Y28" s="64">
        <f t="shared" si="2"/>
        <v>539028336</v>
      </c>
      <c r="Z28" s="64">
        <f t="shared" si="3"/>
        <v>603711736.32</v>
      </c>
      <c r="AA28" s="2"/>
      <c r="AB28" s="11">
        <f t="shared" si="0"/>
        <v>0</v>
      </c>
      <c r="AC28" s="11">
        <f t="shared" si="1"/>
        <v>0</v>
      </c>
      <c r="AD28" s="8">
        <v>941040000097</v>
      </c>
      <c r="AE28" s="2"/>
      <c r="AF28" s="2"/>
      <c r="AG28" s="2" t="s">
        <v>101</v>
      </c>
      <c r="AH28" s="2" t="s">
        <v>171</v>
      </c>
      <c r="AI28" s="2" t="s">
        <v>172</v>
      </c>
      <c r="AJ28" s="2" t="s">
        <v>104</v>
      </c>
      <c r="AK28" s="2" t="s">
        <v>180</v>
      </c>
      <c r="AL28" s="2" t="s">
        <v>174</v>
      </c>
      <c r="AM28" s="2" t="s">
        <v>107</v>
      </c>
      <c r="AN28" s="2" t="s">
        <v>175</v>
      </c>
      <c r="AO28" s="2" t="s">
        <v>176</v>
      </c>
      <c r="AP28" s="2" t="s">
        <v>110</v>
      </c>
      <c r="AQ28" s="2" t="s">
        <v>181</v>
      </c>
      <c r="AR28" s="2" t="s">
        <v>182</v>
      </c>
    </row>
    <row r="29" spans="1:44" s="14" customFormat="1" ht="42" customHeight="1">
      <c r="A29" s="26" t="s">
        <v>185</v>
      </c>
      <c r="B29" s="2" t="s">
        <v>58</v>
      </c>
      <c r="C29" s="2" t="s">
        <v>166</v>
      </c>
      <c r="D29" s="27" t="s">
        <v>167</v>
      </c>
      <c r="E29" s="2" t="s">
        <v>92</v>
      </c>
      <c r="F29" s="2" t="s">
        <v>93</v>
      </c>
      <c r="G29" s="2" t="s">
        <v>94</v>
      </c>
      <c r="H29" s="62" t="s">
        <v>123</v>
      </c>
      <c r="I29" s="2" t="s">
        <v>96</v>
      </c>
      <c r="J29" s="2">
        <v>631010000</v>
      </c>
      <c r="K29" s="2" t="s">
        <v>97</v>
      </c>
      <c r="L29" s="2" t="s">
        <v>98</v>
      </c>
      <c r="M29" s="2" t="s">
        <v>168</v>
      </c>
      <c r="N29" s="2" t="s">
        <v>169</v>
      </c>
      <c r="O29" s="2"/>
      <c r="P29" s="2"/>
      <c r="Q29" s="2"/>
      <c r="R29" s="2">
        <v>0</v>
      </c>
      <c r="S29" s="2">
        <v>0</v>
      </c>
      <c r="T29" s="2">
        <v>100</v>
      </c>
      <c r="U29" s="19" t="s">
        <v>170</v>
      </c>
      <c r="V29" s="2" t="s">
        <v>100</v>
      </c>
      <c r="W29" s="30">
        <v>50</v>
      </c>
      <c r="X29" s="64">
        <f t="shared" si="4"/>
        <v>1181815</v>
      </c>
      <c r="Y29" s="64">
        <f t="shared" si="2"/>
        <v>59090750</v>
      </c>
      <c r="Z29" s="64">
        <f t="shared" si="3"/>
        <v>66181640.00000001</v>
      </c>
      <c r="AA29" s="2"/>
      <c r="AB29" s="11">
        <f t="shared" si="0"/>
        <v>0</v>
      </c>
      <c r="AC29" s="11">
        <f t="shared" si="1"/>
        <v>0</v>
      </c>
      <c r="AD29" s="8">
        <v>941040000097</v>
      </c>
      <c r="AE29" s="2"/>
      <c r="AF29" s="2"/>
      <c r="AG29" s="2" t="s">
        <v>101</v>
      </c>
      <c r="AH29" s="2" t="s">
        <v>171</v>
      </c>
      <c r="AI29" s="2" t="s">
        <v>172</v>
      </c>
      <c r="AJ29" s="2" t="s">
        <v>104</v>
      </c>
      <c r="AK29" s="2" t="s">
        <v>180</v>
      </c>
      <c r="AL29" s="2" t="s">
        <v>174</v>
      </c>
      <c r="AM29" s="2" t="s">
        <v>107</v>
      </c>
      <c r="AN29" s="2" t="s">
        <v>175</v>
      </c>
      <c r="AO29" s="2" t="s">
        <v>176</v>
      </c>
      <c r="AP29" s="2" t="s">
        <v>110</v>
      </c>
      <c r="AQ29" s="2" t="s">
        <v>181</v>
      </c>
      <c r="AR29" s="2" t="s">
        <v>182</v>
      </c>
    </row>
    <row r="30" spans="1:44" s="14" customFormat="1" ht="42" customHeight="1">
      <c r="A30" s="26" t="s">
        <v>186</v>
      </c>
      <c r="B30" s="2" t="s">
        <v>59</v>
      </c>
      <c r="C30" s="2" t="s">
        <v>166</v>
      </c>
      <c r="D30" s="27" t="s">
        <v>167</v>
      </c>
      <c r="E30" s="2" t="s">
        <v>92</v>
      </c>
      <c r="F30" s="2" t="s">
        <v>93</v>
      </c>
      <c r="G30" s="2" t="s">
        <v>94</v>
      </c>
      <c r="H30" s="62" t="s">
        <v>123</v>
      </c>
      <c r="I30" s="2" t="s">
        <v>96</v>
      </c>
      <c r="J30" s="2">
        <v>631010000</v>
      </c>
      <c r="K30" s="2" t="s">
        <v>97</v>
      </c>
      <c r="L30" s="2" t="s">
        <v>98</v>
      </c>
      <c r="M30" s="2" t="s">
        <v>168</v>
      </c>
      <c r="N30" s="2" t="s">
        <v>169</v>
      </c>
      <c r="O30" s="2"/>
      <c r="P30" s="2"/>
      <c r="Q30" s="2"/>
      <c r="R30" s="2">
        <v>0</v>
      </c>
      <c r="S30" s="2">
        <v>0</v>
      </c>
      <c r="T30" s="2">
        <v>100</v>
      </c>
      <c r="U30" s="19" t="s">
        <v>170</v>
      </c>
      <c r="V30" s="2" t="s">
        <v>100</v>
      </c>
      <c r="W30" s="30">
        <v>50</v>
      </c>
      <c r="X30" s="64">
        <f t="shared" si="4"/>
        <v>1181815</v>
      </c>
      <c r="Y30" s="64">
        <f t="shared" si="2"/>
        <v>59090750</v>
      </c>
      <c r="Z30" s="64">
        <f t="shared" si="3"/>
        <v>66181640.00000001</v>
      </c>
      <c r="AA30" s="2"/>
      <c r="AB30" s="11">
        <f t="shared" si="0"/>
        <v>0</v>
      </c>
      <c r="AC30" s="11">
        <f t="shared" si="1"/>
        <v>0</v>
      </c>
      <c r="AD30" s="8">
        <v>941040000097</v>
      </c>
      <c r="AE30" s="2"/>
      <c r="AF30" s="2"/>
      <c r="AG30" s="2" t="s">
        <v>101</v>
      </c>
      <c r="AH30" s="2" t="s">
        <v>171</v>
      </c>
      <c r="AI30" s="2" t="s">
        <v>172</v>
      </c>
      <c r="AJ30" s="2" t="s">
        <v>104</v>
      </c>
      <c r="AK30" s="2" t="s">
        <v>180</v>
      </c>
      <c r="AL30" s="2" t="s">
        <v>174</v>
      </c>
      <c r="AM30" s="2" t="s">
        <v>107</v>
      </c>
      <c r="AN30" s="2" t="s">
        <v>175</v>
      </c>
      <c r="AO30" s="2" t="s">
        <v>176</v>
      </c>
      <c r="AP30" s="2" t="s">
        <v>110</v>
      </c>
      <c r="AQ30" s="2" t="s">
        <v>181</v>
      </c>
      <c r="AR30" s="2" t="s">
        <v>182</v>
      </c>
    </row>
    <row r="31" spans="1:44" s="14" customFormat="1" ht="42" customHeight="1">
      <c r="A31" s="26" t="s">
        <v>187</v>
      </c>
      <c r="B31" s="2" t="s">
        <v>60</v>
      </c>
      <c r="C31" s="2" t="s">
        <v>166</v>
      </c>
      <c r="D31" s="27" t="s">
        <v>167</v>
      </c>
      <c r="E31" s="2" t="s">
        <v>92</v>
      </c>
      <c r="F31" s="2" t="s">
        <v>93</v>
      </c>
      <c r="G31" s="2" t="s">
        <v>94</v>
      </c>
      <c r="H31" s="62" t="s">
        <v>123</v>
      </c>
      <c r="I31" s="2" t="s">
        <v>96</v>
      </c>
      <c r="J31" s="2">
        <v>631010000</v>
      </c>
      <c r="K31" s="2" t="s">
        <v>97</v>
      </c>
      <c r="L31" s="2" t="s">
        <v>98</v>
      </c>
      <c r="M31" s="2" t="s">
        <v>168</v>
      </c>
      <c r="N31" s="2" t="s">
        <v>169</v>
      </c>
      <c r="O31" s="2"/>
      <c r="P31" s="2"/>
      <c r="Q31" s="2"/>
      <c r="R31" s="2">
        <v>0</v>
      </c>
      <c r="S31" s="2">
        <v>0</v>
      </c>
      <c r="T31" s="2">
        <v>100</v>
      </c>
      <c r="U31" s="19" t="s">
        <v>170</v>
      </c>
      <c r="V31" s="2" t="s">
        <v>100</v>
      </c>
      <c r="W31" s="30">
        <v>6.72</v>
      </c>
      <c r="X31" s="64">
        <f t="shared" si="4"/>
        <v>1181815</v>
      </c>
      <c r="Y31" s="64">
        <f t="shared" si="2"/>
        <v>7941796.8</v>
      </c>
      <c r="Z31" s="64">
        <f t="shared" si="3"/>
        <v>8894812.416000001</v>
      </c>
      <c r="AA31" s="2"/>
      <c r="AB31" s="11">
        <f aca="true" t="shared" si="5" ref="AB31:AB39">AA31*X31</f>
        <v>0</v>
      </c>
      <c r="AC31" s="11">
        <f aca="true" t="shared" si="6" ref="AC31:AC39">IF(V31="С НДС",AB31*1.12,(IF(V31="НДС 8",AB31*1.08,AB31)))</f>
        <v>0</v>
      </c>
      <c r="AD31" s="8">
        <v>941040000097</v>
      </c>
      <c r="AE31" s="2"/>
      <c r="AF31" s="2"/>
      <c r="AG31" s="2" t="s">
        <v>101</v>
      </c>
      <c r="AH31" s="2" t="s">
        <v>171</v>
      </c>
      <c r="AI31" s="2" t="s">
        <v>172</v>
      </c>
      <c r="AJ31" s="2" t="s">
        <v>104</v>
      </c>
      <c r="AK31" s="2" t="s">
        <v>180</v>
      </c>
      <c r="AL31" s="2" t="s">
        <v>174</v>
      </c>
      <c r="AM31" s="2" t="s">
        <v>107</v>
      </c>
      <c r="AN31" s="2" t="s">
        <v>175</v>
      </c>
      <c r="AO31" s="2" t="s">
        <v>176</v>
      </c>
      <c r="AP31" s="2" t="s">
        <v>110</v>
      </c>
      <c r="AQ31" s="2" t="s">
        <v>181</v>
      </c>
      <c r="AR31" s="2" t="s">
        <v>182</v>
      </c>
    </row>
    <row r="32" spans="1:44" s="14" customFormat="1" ht="42" customHeight="1">
      <c r="A32" s="26" t="s">
        <v>188</v>
      </c>
      <c r="B32" s="2" t="s">
        <v>61</v>
      </c>
      <c r="C32" s="2" t="s">
        <v>90</v>
      </c>
      <c r="D32" s="27" t="s">
        <v>131</v>
      </c>
      <c r="E32" s="2" t="s">
        <v>92</v>
      </c>
      <c r="F32" s="2" t="s">
        <v>93</v>
      </c>
      <c r="G32" s="2" t="s">
        <v>94</v>
      </c>
      <c r="H32" s="2" t="s">
        <v>95</v>
      </c>
      <c r="I32" s="2" t="s">
        <v>96</v>
      </c>
      <c r="J32" s="2">
        <v>631010000</v>
      </c>
      <c r="K32" s="2" t="s">
        <v>97</v>
      </c>
      <c r="L32" s="2" t="s">
        <v>98</v>
      </c>
      <c r="M32" s="2"/>
      <c r="N32" s="2"/>
      <c r="O32" s="2" t="s">
        <v>123</v>
      </c>
      <c r="P32" s="2"/>
      <c r="Q32" s="2"/>
      <c r="R32" s="2">
        <v>0</v>
      </c>
      <c r="S32" s="2">
        <v>0</v>
      </c>
      <c r="T32" s="2">
        <v>100</v>
      </c>
      <c r="U32" s="2" t="s">
        <v>99</v>
      </c>
      <c r="V32" s="2" t="s">
        <v>100</v>
      </c>
      <c r="W32" s="30">
        <v>1000</v>
      </c>
      <c r="X32" s="64">
        <f>245*449.22</f>
        <v>110058.90000000001</v>
      </c>
      <c r="Y32" s="64">
        <f t="shared" si="2"/>
        <v>110058900.00000001</v>
      </c>
      <c r="Z32" s="64">
        <f>IF(V32="С НДС",Y32*1.12,(IF(V32="НДС 8",Y32*1.08,Y32)))</f>
        <v>123265968.00000003</v>
      </c>
      <c r="AA32" s="2"/>
      <c r="AB32" s="11">
        <f t="shared" si="5"/>
        <v>0</v>
      </c>
      <c r="AC32" s="11">
        <f t="shared" si="6"/>
        <v>0</v>
      </c>
      <c r="AD32" s="8">
        <v>941040000097</v>
      </c>
      <c r="AE32" s="2"/>
      <c r="AF32" s="2"/>
      <c r="AG32" s="2" t="s">
        <v>101</v>
      </c>
      <c r="AH32" s="2" t="s">
        <v>133</v>
      </c>
      <c r="AI32" s="2" t="s">
        <v>134</v>
      </c>
      <c r="AJ32" s="2" t="s">
        <v>104</v>
      </c>
      <c r="AK32" s="2" t="s">
        <v>189</v>
      </c>
      <c r="AL32" s="2" t="s">
        <v>190</v>
      </c>
      <c r="AM32" s="2" t="s">
        <v>107</v>
      </c>
      <c r="AN32" s="2" t="s">
        <v>354</v>
      </c>
      <c r="AO32" s="2" t="s">
        <v>355</v>
      </c>
      <c r="AP32" s="2"/>
      <c r="AQ32" s="2"/>
      <c r="AR32" s="2"/>
    </row>
    <row r="33" spans="1:44" s="14" customFormat="1" ht="42" customHeight="1">
      <c r="A33" s="26" t="s">
        <v>191</v>
      </c>
      <c r="B33" s="2" t="s">
        <v>62</v>
      </c>
      <c r="C33" s="2" t="s">
        <v>90</v>
      </c>
      <c r="D33" s="27" t="s">
        <v>131</v>
      </c>
      <c r="E33" s="2" t="s">
        <v>92</v>
      </c>
      <c r="F33" s="2" t="s">
        <v>93</v>
      </c>
      <c r="G33" s="2" t="s">
        <v>94</v>
      </c>
      <c r="H33" s="2" t="s">
        <v>123</v>
      </c>
      <c r="I33" s="2" t="s">
        <v>96</v>
      </c>
      <c r="J33" s="2">
        <v>631010000</v>
      </c>
      <c r="K33" s="2" t="s">
        <v>97</v>
      </c>
      <c r="L33" s="2" t="s">
        <v>98</v>
      </c>
      <c r="M33" s="2"/>
      <c r="N33" s="2"/>
      <c r="O33" s="62" t="s">
        <v>119</v>
      </c>
      <c r="P33" s="2"/>
      <c r="Q33" s="2"/>
      <c r="R33" s="2">
        <v>0</v>
      </c>
      <c r="S33" s="2">
        <v>0</v>
      </c>
      <c r="T33" s="2">
        <v>100</v>
      </c>
      <c r="U33" s="2" t="s">
        <v>99</v>
      </c>
      <c r="V33" s="2" t="s">
        <v>100</v>
      </c>
      <c r="W33" s="30">
        <v>1000</v>
      </c>
      <c r="X33" s="30">
        <f>250*470</f>
        <v>117500</v>
      </c>
      <c r="Y33" s="30">
        <f t="shared" si="2"/>
        <v>117500000</v>
      </c>
      <c r="Z33" s="30">
        <f>IF(V33="С НДС",Y33*1.12,(IF(V33="НДС 8",Y33*1.08,Y33)))</f>
        <v>131600000.00000001</v>
      </c>
      <c r="AA33" s="2"/>
      <c r="AB33" s="11">
        <f t="shared" si="5"/>
        <v>0</v>
      </c>
      <c r="AC33" s="11">
        <f t="shared" si="6"/>
        <v>0</v>
      </c>
      <c r="AD33" s="8">
        <v>941040000097</v>
      </c>
      <c r="AE33" s="2"/>
      <c r="AF33" s="2"/>
      <c r="AG33" s="97" t="s">
        <v>101</v>
      </c>
      <c r="AH33" s="97" t="s">
        <v>133</v>
      </c>
      <c r="AI33" s="97" t="s">
        <v>134</v>
      </c>
      <c r="AJ33" s="97" t="s">
        <v>104</v>
      </c>
      <c r="AK33" s="97" t="s">
        <v>189</v>
      </c>
      <c r="AL33" s="97" t="s">
        <v>190</v>
      </c>
      <c r="AM33" s="97" t="s">
        <v>107</v>
      </c>
      <c r="AN33" s="62" t="s">
        <v>365</v>
      </c>
      <c r="AO33" s="62" t="s">
        <v>366</v>
      </c>
      <c r="AP33" s="2"/>
      <c r="AQ33" s="2"/>
      <c r="AR33" s="2"/>
    </row>
    <row r="34" spans="1:44" s="14" customFormat="1" ht="42" customHeight="1">
      <c r="A34" s="26" t="s">
        <v>192</v>
      </c>
      <c r="B34" s="2" t="s">
        <v>63</v>
      </c>
      <c r="C34" s="2" t="s">
        <v>90</v>
      </c>
      <c r="D34" s="27" t="s">
        <v>131</v>
      </c>
      <c r="E34" s="2" t="s">
        <v>92</v>
      </c>
      <c r="F34" s="2" t="s">
        <v>93</v>
      </c>
      <c r="G34" s="2" t="s">
        <v>94</v>
      </c>
      <c r="H34" s="2" t="s">
        <v>123</v>
      </c>
      <c r="I34" s="2" t="s">
        <v>96</v>
      </c>
      <c r="J34" s="2">
        <v>631010000</v>
      </c>
      <c r="K34" s="2" t="s">
        <v>97</v>
      </c>
      <c r="L34" s="2" t="s">
        <v>98</v>
      </c>
      <c r="M34" s="2"/>
      <c r="N34" s="2"/>
      <c r="O34" s="62" t="s">
        <v>345</v>
      </c>
      <c r="P34" s="2"/>
      <c r="Q34" s="2"/>
      <c r="R34" s="2">
        <v>0</v>
      </c>
      <c r="S34" s="2">
        <v>0</v>
      </c>
      <c r="T34" s="2">
        <v>100</v>
      </c>
      <c r="U34" s="2" t="s">
        <v>99</v>
      </c>
      <c r="V34" s="2" t="s">
        <v>100</v>
      </c>
      <c r="W34" s="96">
        <v>1000</v>
      </c>
      <c r="X34" s="64">
        <f>250*470</f>
        <v>117500</v>
      </c>
      <c r="Y34" s="64">
        <f t="shared" si="2"/>
        <v>117500000</v>
      </c>
      <c r="Z34" s="64">
        <f>IF(V34="С НДС",Y34*1.12,(IF(V34="НДС 8",Y34*1.08,Y34)))</f>
        <v>131600000.00000001</v>
      </c>
      <c r="AA34" s="2"/>
      <c r="AB34" s="11">
        <f t="shared" si="5"/>
        <v>0</v>
      </c>
      <c r="AC34" s="11">
        <f t="shared" si="6"/>
        <v>0</v>
      </c>
      <c r="AD34" s="8">
        <v>941040000097</v>
      </c>
      <c r="AE34" s="2"/>
      <c r="AF34" s="2"/>
      <c r="AG34" s="97" t="s">
        <v>101</v>
      </c>
      <c r="AH34" s="97" t="s">
        <v>133</v>
      </c>
      <c r="AI34" s="97" t="s">
        <v>134</v>
      </c>
      <c r="AJ34" s="97" t="s">
        <v>104</v>
      </c>
      <c r="AK34" s="97" t="s">
        <v>189</v>
      </c>
      <c r="AL34" s="97" t="s">
        <v>190</v>
      </c>
      <c r="AM34" s="97" t="s">
        <v>107</v>
      </c>
      <c r="AN34" s="62" t="s">
        <v>365</v>
      </c>
      <c r="AO34" s="62" t="s">
        <v>366</v>
      </c>
      <c r="AP34" s="2"/>
      <c r="AQ34" s="2"/>
      <c r="AR34" s="2"/>
    </row>
    <row r="35" spans="1:44" s="14" customFormat="1" ht="42" customHeight="1">
      <c r="A35" s="26" t="s">
        <v>347</v>
      </c>
      <c r="B35" s="2" t="s">
        <v>64</v>
      </c>
      <c r="C35" s="2" t="s">
        <v>90</v>
      </c>
      <c r="D35" s="27" t="s">
        <v>91</v>
      </c>
      <c r="E35" s="2" t="s">
        <v>92</v>
      </c>
      <c r="F35" s="2" t="s">
        <v>93</v>
      </c>
      <c r="G35" s="2" t="s">
        <v>94</v>
      </c>
      <c r="H35" s="2" t="s">
        <v>123</v>
      </c>
      <c r="I35" s="2" t="s">
        <v>96</v>
      </c>
      <c r="J35" s="2">
        <v>631010000</v>
      </c>
      <c r="K35" s="2" t="s">
        <v>97</v>
      </c>
      <c r="L35" s="2" t="s">
        <v>98</v>
      </c>
      <c r="M35" s="2"/>
      <c r="N35" s="2"/>
      <c r="O35" s="2" t="s">
        <v>346</v>
      </c>
      <c r="P35" s="2"/>
      <c r="Q35" s="56"/>
      <c r="R35" s="2">
        <v>0</v>
      </c>
      <c r="S35" s="2">
        <v>0</v>
      </c>
      <c r="T35" s="2">
        <v>100</v>
      </c>
      <c r="U35" s="2" t="s">
        <v>99</v>
      </c>
      <c r="V35" s="2" t="s">
        <v>100</v>
      </c>
      <c r="W35" s="28">
        <v>7500</v>
      </c>
      <c r="X35" s="29">
        <f>304.7*450</f>
        <v>137115</v>
      </c>
      <c r="Y35" s="29">
        <f>W35*X35</f>
        <v>1028362500</v>
      </c>
      <c r="Z35" s="29">
        <f>Y35*1.12</f>
        <v>1151766000</v>
      </c>
      <c r="AA35" s="2"/>
      <c r="AB35" s="11">
        <f t="shared" si="5"/>
        <v>0</v>
      </c>
      <c r="AC35" s="11">
        <f t="shared" si="6"/>
        <v>0</v>
      </c>
      <c r="AD35" s="8">
        <v>941040000097</v>
      </c>
      <c r="AE35" s="2"/>
      <c r="AF35" s="2"/>
      <c r="AG35" s="2" t="s">
        <v>101</v>
      </c>
      <c r="AH35" s="2" t="s">
        <v>102</v>
      </c>
      <c r="AI35" s="2" t="s">
        <v>103</v>
      </c>
      <c r="AJ35" s="2" t="s">
        <v>104</v>
      </c>
      <c r="AK35" s="2" t="s">
        <v>105</v>
      </c>
      <c r="AL35" s="2" t="s">
        <v>106</v>
      </c>
      <c r="AM35" s="2" t="s">
        <v>107</v>
      </c>
      <c r="AN35" s="2" t="s">
        <v>108</v>
      </c>
      <c r="AO35" s="2" t="s">
        <v>109</v>
      </c>
      <c r="AP35" s="2" t="s">
        <v>110</v>
      </c>
      <c r="AQ35" s="2" t="s">
        <v>111</v>
      </c>
      <c r="AR35" s="2" t="s">
        <v>112</v>
      </c>
    </row>
    <row r="36" spans="1:44" s="14" customFormat="1" ht="42" customHeight="1">
      <c r="A36" s="26" t="s">
        <v>348</v>
      </c>
      <c r="B36" s="2" t="s">
        <v>65</v>
      </c>
      <c r="C36" s="2" t="s">
        <v>90</v>
      </c>
      <c r="D36" s="27" t="s">
        <v>91</v>
      </c>
      <c r="E36" s="2" t="s">
        <v>92</v>
      </c>
      <c r="F36" s="2" t="s">
        <v>93</v>
      </c>
      <c r="G36" s="2" t="s">
        <v>94</v>
      </c>
      <c r="H36" s="2" t="s">
        <v>123</v>
      </c>
      <c r="I36" s="2" t="s">
        <v>96</v>
      </c>
      <c r="J36" s="2">
        <v>631010000</v>
      </c>
      <c r="K36" s="2" t="s">
        <v>97</v>
      </c>
      <c r="L36" s="2" t="s">
        <v>98</v>
      </c>
      <c r="M36" s="2"/>
      <c r="N36" s="2"/>
      <c r="O36" s="2" t="s">
        <v>346</v>
      </c>
      <c r="P36" s="2"/>
      <c r="Q36" s="56"/>
      <c r="R36" s="2">
        <v>0</v>
      </c>
      <c r="S36" s="2">
        <v>0</v>
      </c>
      <c r="T36" s="2">
        <v>100</v>
      </c>
      <c r="U36" s="2" t="s">
        <v>99</v>
      </c>
      <c r="V36" s="2" t="s">
        <v>100</v>
      </c>
      <c r="W36" s="28">
        <v>7500</v>
      </c>
      <c r="X36" s="29">
        <f>304.7*450</f>
        <v>137115</v>
      </c>
      <c r="Y36" s="29">
        <f>W36*X36</f>
        <v>1028362500</v>
      </c>
      <c r="Z36" s="29">
        <f>IF(V36="С НДС",Y36*1.12,(IF(V36="НДС 8",Y36*1.08,Y36)))</f>
        <v>1151766000</v>
      </c>
      <c r="AA36" s="2"/>
      <c r="AB36" s="11">
        <f t="shared" si="5"/>
        <v>0</v>
      </c>
      <c r="AC36" s="11">
        <f t="shared" si="6"/>
        <v>0</v>
      </c>
      <c r="AD36" s="8">
        <v>941040000097</v>
      </c>
      <c r="AE36" s="2"/>
      <c r="AF36" s="2"/>
      <c r="AG36" s="2" t="s">
        <v>101</v>
      </c>
      <c r="AH36" s="2" t="s">
        <v>102</v>
      </c>
      <c r="AI36" s="2" t="s">
        <v>103</v>
      </c>
      <c r="AJ36" s="2" t="s">
        <v>104</v>
      </c>
      <c r="AK36" s="2" t="s">
        <v>105</v>
      </c>
      <c r="AL36" s="2" t="s">
        <v>106</v>
      </c>
      <c r="AM36" s="2" t="s">
        <v>107</v>
      </c>
      <c r="AN36" s="2" t="s">
        <v>108</v>
      </c>
      <c r="AO36" s="2" t="s">
        <v>109</v>
      </c>
      <c r="AP36" s="2" t="s">
        <v>110</v>
      </c>
      <c r="AQ36" s="2" t="s">
        <v>111</v>
      </c>
      <c r="AR36" s="2" t="s">
        <v>112</v>
      </c>
    </row>
    <row r="37" spans="1:44" s="14" customFormat="1" ht="42" customHeight="1">
      <c r="A37" s="26" t="s">
        <v>353</v>
      </c>
      <c r="B37" s="2" t="s">
        <v>66</v>
      </c>
      <c r="C37" s="2" t="s">
        <v>90</v>
      </c>
      <c r="D37" s="27" t="s">
        <v>91</v>
      </c>
      <c r="E37" s="2" t="s">
        <v>92</v>
      </c>
      <c r="F37" s="2" t="s">
        <v>93</v>
      </c>
      <c r="G37" s="2" t="s">
        <v>94</v>
      </c>
      <c r="H37" s="2" t="s">
        <v>123</v>
      </c>
      <c r="I37" s="2" t="s">
        <v>96</v>
      </c>
      <c r="J37" s="2">
        <v>631010000</v>
      </c>
      <c r="K37" s="2" t="s">
        <v>97</v>
      </c>
      <c r="L37" s="2" t="s">
        <v>98</v>
      </c>
      <c r="M37" s="2"/>
      <c r="N37" s="2"/>
      <c r="O37" s="2" t="s">
        <v>345</v>
      </c>
      <c r="P37" s="2"/>
      <c r="Q37" s="2"/>
      <c r="R37" s="2">
        <v>0</v>
      </c>
      <c r="S37" s="2">
        <v>0</v>
      </c>
      <c r="T37" s="2">
        <v>100</v>
      </c>
      <c r="U37" s="2" t="s">
        <v>99</v>
      </c>
      <c r="V37" s="2" t="s">
        <v>100</v>
      </c>
      <c r="W37" s="29">
        <v>2200</v>
      </c>
      <c r="X37" s="29">
        <f>309*470</f>
        <v>145230</v>
      </c>
      <c r="Y37" s="29">
        <f>W37*X37</f>
        <v>319506000</v>
      </c>
      <c r="Z37" s="29">
        <f>IF(V37="С НДС",Y37*1.12,(IF(V37="НДС 8",Y37*1.08,Y37)))</f>
        <v>357846720.00000006</v>
      </c>
      <c r="AA37" s="2"/>
      <c r="AB37" s="11">
        <f t="shared" si="5"/>
        <v>0</v>
      </c>
      <c r="AC37" s="11">
        <f t="shared" si="6"/>
        <v>0</v>
      </c>
      <c r="AD37" s="8">
        <v>941040000097</v>
      </c>
      <c r="AE37" s="2"/>
      <c r="AF37" s="2"/>
      <c r="AG37" s="2" t="s">
        <v>101</v>
      </c>
      <c r="AH37" s="2" t="s">
        <v>102</v>
      </c>
      <c r="AI37" s="2" t="s">
        <v>103</v>
      </c>
      <c r="AJ37" s="2" t="s">
        <v>104</v>
      </c>
      <c r="AK37" s="2" t="s">
        <v>105</v>
      </c>
      <c r="AL37" s="2" t="s">
        <v>106</v>
      </c>
      <c r="AM37" s="2" t="s">
        <v>107</v>
      </c>
      <c r="AN37" s="2" t="s">
        <v>108</v>
      </c>
      <c r="AO37" s="2" t="s">
        <v>109</v>
      </c>
      <c r="AP37" s="2" t="s">
        <v>110</v>
      </c>
      <c r="AQ37" s="2" t="s">
        <v>111</v>
      </c>
      <c r="AR37" s="2" t="s">
        <v>112</v>
      </c>
    </row>
    <row r="38" spans="1:44" s="79" customFormat="1" ht="42" customHeight="1">
      <c r="A38" s="98" t="s">
        <v>367</v>
      </c>
      <c r="B38" s="62" t="s">
        <v>67</v>
      </c>
      <c r="C38" s="62" t="s">
        <v>90</v>
      </c>
      <c r="D38" s="99" t="s">
        <v>131</v>
      </c>
      <c r="E38" s="62" t="s">
        <v>92</v>
      </c>
      <c r="F38" s="62" t="s">
        <v>93</v>
      </c>
      <c r="G38" s="62" t="s">
        <v>94</v>
      </c>
      <c r="H38" s="62" t="s">
        <v>123</v>
      </c>
      <c r="I38" s="62" t="s">
        <v>96</v>
      </c>
      <c r="J38" s="62">
        <v>631010000</v>
      </c>
      <c r="K38" s="62" t="s">
        <v>97</v>
      </c>
      <c r="L38" s="62" t="s">
        <v>98</v>
      </c>
      <c r="M38" s="62"/>
      <c r="N38" s="62"/>
      <c r="O38" s="62" t="s">
        <v>119</v>
      </c>
      <c r="P38" s="62"/>
      <c r="Q38" s="62"/>
      <c r="R38" s="62">
        <v>0</v>
      </c>
      <c r="S38" s="62">
        <v>0</v>
      </c>
      <c r="T38" s="62">
        <v>100</v>
      </c>
      <c r="U38" s="62" t="s">
        <v>99</v>
      </c>
      <c r="V38" s="62" t="s">
        <v>100</v>
      </c>
      <c r="W38" s="95">
        <v>200</v>
      </c>
      <c r="X38" s="95">
        <f>250*470</f>
        <v>117500</v>
      </c>
      <c r="Y38" s="95">
        <f aca="true" t="shared" si="7" ref="Y38:Y39">W38*X38</f>
        <v>23500000</v>
      </c>
      <c r="Z38" s="95">
        <f>IF(V38="С НДС",Y38*1.12,(IF(V38="НДС 8",Y38*1.08,Y38)))</f>
        <v>26320000.000000004</v>
      </c>
      <c r="AA38" s="62"/>
      <c r="AB38" s="63">
        <f t="shared" si="5"/>
        <v>0</v>
      </c>
      <c r="AC38" s="63">
        <f t="shared" si="6"/>
        <v>0</v>
      </c>
      <c r="AD38" s="100">
        <v>941040000097</v>
      </c>
      <c r="AE38" s="62"/>
      <c r="AF38" s="62"/>
      <c r="AG38" s="97" t="s">
        <v>101</v>
      </c>
      <c r="AH38" s="97" t="s">
        <v>133</v>
      </c>
      <c r="AI38" s="97" t="s">
        <v>134</v>
      </c>
      <c r="AJ38" s="97" t="s">
        <v>104</v>
      </c>
      <c r="AK38" s="97" t="s">
        <v>189</v>
      </c>
      <c r="AL38" s="97" t="s">
        <v>190</v>
      </c>
      <c r="AM38" s="97" t="s">
        <v>107</v>
      </c>
      <c r="AN38" s="62" t="s">
        <v>365</v>
      </c>
      <c r="AO38" s="62" t="s">
        <v>366</v>
      </c>
      <c r="AP38" s="62"/>
      <c r="AQ38" s="62"/>
      <c r="AR38" s="62"/>
    </row>
    <row r="39" spans="1:44" s="79" customFormat="1" ht="42" customHeight="1">
      <c r="A39" s="98" t="s">
        <v>368</v>
      </c>
      <c r="B39" s="62" t="s">
        <v>68</v>
      </c>
      <c r="C39" s="62" t="s">
        <v>90</v>
      </c>
      <c r="D39" s="99" t="s">
        <v>131</v>
      </c>
      <c r="E39" s="62" t="s">
        <v>92</v>
      </c>
      <c r="F39" s="62" t="s">
        <v>93</v>
      </c>
      <c r="G39" s="62" t="s">
        <v>94</v>
      </c>
      <c r="H39" s="62" t="s">
        <v>123</v>
      </c>
      <c r="I39" s="62" t="s">
        <v>96</v>
      </c>
      <c r="J39" s="62">
        <v>631010000</v>
      </c>
      <c r="K39" s="62" t="s">
        <v>97</v>
      </c>
      <c r="L39" s="62" t="s">
        <v>98</v>
      </c>
      <c r="M39" s="62"/>
      <c r="N39" s="62"/>
      <c r="O39" s="62" t="s">
        <v>119</v>
      </c>
      <c r="P39" s="62"/>
      <c r="Q39" s="62"/>
      <c r="R39" s="62">
        <v>0</v>
      </c>
      <c r="S39" s="62">
        <v>0</v>
      </c>
      <c r="T39" s="62">
        <v>100</v>
      </c>
      <c r="U39" s="62" t="s">
        <v>99</v>
      </c>
      <c r="V39" s="62" t="s">
        <v>100</v>
      </c>
      <c r="W39" s="95">
        <v>943</v>
      </c>
      <c r="X39" s="95">
        <f>250*470</f>
        <v>117500</v>
      </c>
      <c r="Y39" s="95">
        <f t="shared" si="7"/>
        <v>110802500</v>
      </c>
      <c r="Z39" s="95">
        <f>IF(V39="С НДС",Y39*1.12,(IF(V39="НДС 8",Y39*1.08,Y39)))</f>
        <v>124098800.00000001</v>
      </c>
      <c r="AA39" s="62"/>
      <c r="AB39" s="63">
        <f t="shared" si="5"/>
        <v>0</v>
      </c>
      <c r="AC39" s="63">
        <f t="shared" si="6"/>
        <v>0</v>
      </c>
      <c r="AD39" s="100">
        <v>941040000097</v>
      </c>
      <c r="AE39" s="62"/>
      <c r="AF39" s="62"/>
      <c r="AG39" s="62" t="s">
        <v>101</v>
      </c>
      <c r="AH39" s="62" t="s">
        <v>133</v>
      </c>
      <c r="AI39" s="62" t="s">
        <v>134</v>
      </c>
      <c r="AJ39" s="62" t="s">
        <v>104</v>
      </c>
      <c r="AK39" s="62" t="s">
        <v>356</v>
      </c>
      <c r="AL39" s="62" t="s">
        <v>357</v>
      </c>
      <c r="AM39" s="62" t="s">
        <v>107</v>
      </c>
      <c r="AN39" s="62" t="s">
        <v>358</v>
      </c>
      <c r="AO39" s="62" t="s">
        <v>359</v>
      </c>
      <c r="AP39" s="62"/>
      <c r="AQ39" s="62"/>
      <c r="AR39" s="62"/>
    </row>
    <row r="40" spans="1:44" s="14" customFormat="1" ht="42" customHeight="1">
      <c r="A40" s="15" t="s">
        <v>193</v>
      </c>
      <c r="B40" s="2" t="s">
        <v>69</v>
      </c>
      <c r="C40" s="31" t="s">
        <v>194</v>
      </c>
      <c r="D40" s="31" t="s">
        <v>195</v>
      </c>
      <c r="E40" s="32" t="s">
        <v>196</v>
      </c>
      <c r="F40" s="38" t="s">
        <v>93</v>
      </c>
      <c r="G40" s="2" t="s">
        <v>94</v>
      </c>
      <c r="H40" s="2" t="s">
        <v>122</v>
      </c>
      <c r="I40" s="33" t="s">
        <v>197</v>
      </c>
      <c r="J40" s="38" t="s">
        <v>93</v>
      </c>
      <c r="K40" s="5" t="s">
        <v>198</v>
      </c>
      <c r="L40" s="32"/>
      <c r="M40" s="32"/>
      <c r="N40" s="32"/>
      <c r="O40" s="2" t="s">
        <v>152</v>
      </c>
      <c r="P40" s="32"/>
      <c r="Q40" s="32"/>
      <c r="R40" s="8">
        <v>100</v>
      </c>
      <c r="S40" s="8">
        <v>0</v>
      </c>
      <c r="T40" s="8">
        <v>0</v>
      </c>
      <c r="U40" s="32"/>
      <c r="V40" s="19" t="s">
        <v>199</v>
      </c>
      <c r="W40" s="64"/>
      <c r="X40" s="65">
        <v>77344617</v>
      </c>
      <c r="Y40" s="65">
        <v>77344617</v>
      </c>
      <c r="Z40" s="64">
        <f t="shared" si="3"/>
        <v>77344617</v>
      </c>
      <c r="AA40" s="34"/>
      <c r="AB40" s="11">
        <f t="shared" si="0"/>
        <v>0</v>
      </c>
      <c r="AC40" s="11">
        <f t="shared" si="1"/>
        <v>0</v>
      </c>
      <c r="AD40" s="12" t="s">
        <v>200</v>
      </c>
      <c r="AE40" s="35" t="s">
        <v>201</v>
      </c>
      <c r="AF40" s="35" t="s">
        <v>202</v>
      </c>
      <c r="AG40" s="32"/>
      <c r="AH40" s="32"/>
      <c r="AI40" s="32"/>
      <c r="AJ40" s="32"/>
      <c r="AK40" s="32"/>
      <c r="AL40" s="32"/>
      <c r="AM40" s="32"/>
      <c r="AN40" s="32"/>
      <c r="AO40" s="32"/>
      <c r="AP40" s="36"/>
      <c r="AQ40" s="36"/>
      <c r="AR40" s="36"/>
    </row>
    <row r="41" spans="1:44" s="14" customFormat="1" ht="42" customHeight="1">
      <c r="A41" s="15" t="s">
        <v>203</v>
      </c>
      <c r="B41" s="2" t="s">
        <v>70</v>
      </c>
      <c r="C41" s="37" t="s">
        <v>204</v>
      </c>
      <c r="D41" s="37" t="s">
        <v>205</v>
      </c>
      <c r="E41" s="38" t="s">
        <v>206</v>
      </c>
      <c r="F41" s="39" t="s">
        <v>93</v>
      </c>
      <c r="G41" s="2" t="s">
        <v>94</v>
      </c>
      <c r="H41" s="40">
        <v>44927</v>
      </c>
      <c r="I41" s="39" t="s">
        <v>96</v>
      </c>
      <c r="J41" s="9" t="s">
        <v>93</v>
      </c>
      <c r="K41" s="4" t="s">
        <v>207</v>
      </c>
      <c r="L41" s="38"/>
      <c r="M41" s="38"/>
      <c r="N41" s="38"/>
      <c r="O41" s="38"/>
      <c r="P41" s="7">
        <v>44927</v>
      </c>
      <c r="Q41" s="7">
        <v>45261</v>
      </c>
      <c r="R41" s="9">
        <v>100</v>
      </c>
      <c r="S41" s="9">
        <v>0</v>
      </c>
      <c r="T41" s="9">
        <v>0</v>
      </c>
      <c r="U41" s="38"/>
      <c r="V41" s="38" t="s">
        <v>199</v>
      </c>
      <c r="W41" s="66"/>
      <c r="X41" s="67">
        <v>58650</v>
      </c>
      <c r="Y41" s="67">
        <v>58650</v>
      </c>
      <c r="Z41" s="64">
        <f t="shared" si="3"/>
        <v>58650</v>
      </c>
      <c r="AA41" s="41"/>
      <c r="AB41" s="11">
        <f t="shared" si="0"/>
        <v>0</v>
      </c>
      <c r="AC41" s="42">
        <v>0</v>
      </c>
      <c r="AD41" s="43">
        <v>941040000097</v>
      </c>
      <c r="AE41" s="38" t="s">
        <v>208</v>
      </c>
      <c r="AF41" s="38" t="s">
        <v>209</v>
      </c>
      <c r="AG41" s="38"/>
      <c r="AH41" s="38"/>
      <c r="AI41" s="38"/>
      <c r="AJ41" s="38"/>
      <c r="AK41" s="38"/>
      <c r="AL41" s="38"/>
      <c r="AM41" s="38"/>
      <c r="AN41" s="38"/>
      <c r="AO41" s="38"/>
      <c r="AP41" s="44"/>
      <c r="AQ41" s="44"/>
      <c r="AR41" s="44"/>
    </row>
    <row r="42" spans="1:44" s="14" customFormat="1" ht="42" customHeight="1">
      <c r="A42" s="15" t="s">
        <v>210</v>
      </c>
      <c r="B42" s="2" t="s">
        <v>71</v>
      </c>
      <c r="C42" s="45" t="s">
        <v>211</v>
      </c>
      <c r="D42" s="45" t="s">
        <v>211</v>
      </c>
      <c r="E42" s="38" t="s">
        <v>212</v>
      </c>
      <c r="F42" s="39" t="s">
        <v>93</v>
      </c>
      <c r="G42" s="2" t="s">
        <v>94</v>
      </c>
      <c r="H42" s="40">
        <v>45078</v>
      </c>
      <c r="I42" s="39" t="s">
        <v>96</v>
      </c>
      <c r="J42" s="9" t="s">
        <v>93</v>
      </c>
      <c r="K42" s="4" t="s">
        <v>207</v>
      </c>
      <c r="L42" s="38"/>
      <c r="M42" s="38"/>
      <c r="N42" s="38"/>
      <c r="O42" s="38"/>
      <c r="P42" s="7">
        <v>45078</v>
      </c>
      <c r="Q42" s="7">
        <v>45444</v>
      </c>
      <c r="R42" s="9">
        <v>0</v>
      </c>
      <c r="S42" s="9">
        <v>100</v>
      </c>
      <c r="T42" s="9">
        <v>0</v>
      </c>
      <c r="U42" s="38"/>
      <c r="V42" s="2" t="s">
        <v>100</v>
      </c>
      <c r="W42" s="66"/>
      <c r="X42" s="68">
        <v>12735453</v>
      </c>
      <c r="Y42" s="68">
        <v>12735453</v>
      </c>
      <c r="Z42" s="64">
        <f t="shared" si="3"/>
        <v>14263707.360000001</v>
      </c>
      <c r="AA42" s="41"/>
      <c r="AB42" s="11">
        <f>AA42*X42</f>
        <v>0</v>
      </c>
      <c r="AC42" s="42">
        <v>0</v>
      </c>
      <c r="AD42" s="43">
        <v>941040000097</v>
      </c>
      <c r="AE42" s="46" t="s">
        <v>352</v>
      </c>
      <c r="AF42" s="46" t="s">
        <v>351</v>
      </c>
      <c r="AG42" s="38"/>
      <c r="AH42" s="38"/>
      <c r="AI42" s="38"/>
      <c r="AJ42" s="38"/>
      <c r="AK42" s="38"/>
      <c r="AL42" s="38"/>
      <c r="AM42" s="38"/>
      <c r="AN42" s="38"/>
      <c r="AO42" s="38"/>
      <c r="AP42" s="44"/>
      <c r="AQ42" s="44"/>
      <c r="AR42" s="44"/>
    </row>
    <row r="43" spans="1:44" s="14" customFormat="1" ht="42" customHeight="1">
      <c r="A43" s="47" t="s">
        <v>213</v>
      </c>
      <c r="B43" s="2" t="s">
        <v>72</v>
      </c>
      <c r="C43" s="48" t="s">
        <v>214</v>
      </c>
      <c r="D43" s="48" t="s">
        <v>215</v>
      </c>
      <c r="E43" s="4" t="s">
        <v>216</v>
      </c>
      <c r="F43" s="39" t="s">
        <v>93</v>
      </c>
      <c r="G43" s="2" t="s">
        <v>94</v>
      </c>
      <c r="H43" s="2" t="s">
        <v>126</v>
      </c>
      <c r="I43" s="49" t="s">
        <v>96</v>
      </c>
      <c r="J43" s="2">
        <v>631010000</v>
      </c>
      <c r="K43" s="49" t="s">
        <v>217</v>
      </c>
      <c r="L43" s="49" t="s">
        <v>218</v>
      </c>
      <c r="M43" s="49"/>
      <c r="N43" s="49"/>
      <c r="O43" s="49"/>
      <c r="P43" s="7">
        <v>44927</v>
      </c>
      <c r="Q43" s="7">
        <v>45261</v>
      </c>
      <c r="R43" s="9">
        <v>0</v>
      </c>
      <c r="S43" s="87">
        <v>100</v>
      </c>
      <c r="T43" s="9">
        <v>0</v>
      </c>
      <c r="U43" s="4" t="s">
        <v>219</v>
      </c>
      <c r="V43" s="4" t="s">
        <v>100</v>
      </c>
      <c r="W43" s="76">
        <v>95325482</v>
      </c>
      <c r="X43" s="76">
        <v>7.87</v>
      </c>
      <c r="Y43" s="76">
        <f>W43*X43</f>
        <v>750211543.34</v>
      </c>
      <c r="Z43" s="76">
        <f aca="true" t="shared" si="8" ref="Z43:Z50">Y43*1.12</f>
        <v>840236928.5408001</v>
      </c>
      <c r="AA43" s="4"/>
      <c r="AB43" s="11">
        <f t="shared" si="0"/>
        <v>0</v>
      </c>
      <c r="AC43" s="42">
        <v>0</v>
      </c>
      <c r="AD43" s="12" t="s">
        <v>200</v>
      </c>
      <c r="AE43" s="49" t="s">
        <v>220</v>
      </c>
      <c r="AF43" s="49" t="s">
        <v>221</v>
      </c>
      <c r="AG43" s="13"/>
      <c r="AH43" s="13"/>
      <c r="AI43" s="13"/>
      <c r="AJ43" s="13"/>
      <c r="AK43" s="13"/>
      <c r="AL43" s="13"/>
      <c r="AM43" s="13"/>
      <c r="AN43" s="13"/>
      <c r="AO43" s="13"/>
      <c r="AP43" s="6"/>
      <c r="AQ43" s="6"/>
      <c r="AR43" s="6"/>
    </row>
    <row r="44" spans="1:44" s="14" customFormat="1" ht="42" customHeight="1">
      <c r="A44" s="47" t="s">
        <v>222</v>
      </c>
      <c r="B44" s="2" t="s">
        <v>73</v>
      </c>
      <c r="C44" s="48" t="str">
        <f>C43</f>
        <v>Электроэнергия</v>
      </c>
      <c r="D44" s="48" t="str">
        <f>D43</f>
        <v>для собственного потребления</v>
      </c>
      <c r="E44" s="4" t="str">
        <f>E43</f>
        <v>73-1-3</v>
      </c>
      <c r="F44" s="39" t="s">
        <v>93</v>
      </c>
      <c r="G44" s="2" t="s">
        <v>94</v>
      </c>
      <c r="H44" s="2" t="s">
        <v>126</v>
      </c>
      <c r="I44" s="49" t="s">
        <v>96</v>
      </c>
      <c r="J44" s="2">
        <v>631010000</v>
      </c>
      <c r="K44" s="49" t="s">
        <v>217</v>
      </c>
      <c r="L44" s="49" t="s">
        <v>218</v>
      </c>
      <c r="M44" s="49"/>
      <c r="N44" s="49"/>
      <c r="O44" s="49"/>
      <c r="P44" s="7">
        <v>44927</v>
      </c>
      <c r="Q44" s="7">
        <v>45261</v>
      </c>
      <c r="R44" s="9">
        <v>0</v>
      </c>
      <c r="S44" s="87">
        <v>100</v>
      </c>
      <c r="T44" s="9">
        <v>0</v>
      </c>
      <c r="U44" s="4" t="s">
        <v>219</v>
      </c>
      <c r="V44" s="4" t="s">
        <v>100</v>
      </c>
      <c r="W44" s="76">
        <v>41441688</v>
      </c>
      <c r="X44" s="76">
        <v>10.56</v>
      </c>
      <c r="Y44" s="76">
        <f>W44*X44</f>
        <v>437624225.28000003</v>
      </c>
      <c r="Z44" s="76">
        <f t="shared" si="8"/>
        <v>490139132.31360006</v>
      </c>
      <c r="AA44" s="4"/>
      <c r="AB44" s="11">
        <f t="shared" si="0"/>
        <v>0</v>
      </c>
      <c r="AC44" s="42">
        <v>0</v>
      </c>
      <c r="AD44" s="12" t="s">
        <v>200</v>
      </c>
      <c r="AE44" s="49" t="s">
        <v>220</v>
      </c>
      <c r="AF44" s="49" t="s">
        <v>221</v>
      </c>
      <c r="AG44" s="13"/>
      <c r="AH44" s="13"/>
      <c r="AI44" s="13"/>
      <c r="AJ44" s="13"/>
      <c r="AK44" s="13"/>
      <c r="AL44" s="13"/>
      <c r="AM44" s="13"/>
      <c r="AN44" s="13"/>
      <c r="AO44" s="13"/>
      <c r="AP44" s="6"/>
      <c r="AQ44" s="6"/>
      <c r="AR44" s="6"/>
    </row>
    <row r="45" spans="1:44" s="14" customFormat="1" ht="42" customHeight="1">
      <c r="A45" s="47" t="s">
        <v>223</v>
      </c>
      <c r="B45" s="2" t="s">
        <v>74</v>
      </c>
      <c r="C45" s="48" t="str">
        <f>C43</f>
        <v>Электроэнергия</v>
      </c>
      <c r="D45" s="48" t="str">
        <f>D43</f>
        <v>для собственного потребления</v>
      </c>
      <c r="E45" s="4" t="str">
        <f>E44</f>
        <v>73-1-3</v>
      </c>
      <c r="F45" s="39" t="s">
        <v>93</v>
      </c>
      <c r="G45" s="2" t="s">
        <v>94</v>
      </c>
      <c r="H45" s="2" t="s">
        <v>126</v>
      </c>
      <c r="I45" s="49" t="s">
        <v>96</v>
      </c>
      <c r="J45" s="2">
        <v>631010000</v>
      </c>
      <c r="K45" s="49" t="s">
        <v>217</v>
      </c>
      <c r="L45" s="49" t="s">
        <v>218</v>
      </c>
      <c r="M45" s="49"/>
      <c r="N45" s="49"/>
      <c r="O45" s="49"/>
      <c r="P45" s="7">
        <v>44927</v>
      </c>
      <c r="Q45" s="7">
        <v>45261</v>
      </c>
      <c r="R45" s="9">
        <v>0</v>
      </c>
      <c r="S45" s="87">
        <v>100</v>
      </c>
      <c r="T45" s="9">
        <v>0</v>
      </c>
      <c r="U45" s="4" t="s">
        <v>219</v>
      </c>
      <c r="V45" s="4" t="s">
        <v>100</v>
      </c>
      <c r="W45" s="76">
        <v>6681637</v>
      </c>
      <c r="X45" s="76">
        <v>13.68</v>
      </c>
      <c r="Y45" s="76">
        <f>W45*X45</f>
        <v>91404794.16</v>
      </c>
      <c r="Z45" s="76">
        <f t="shared" si="8"/>
        <v>102373369.45920001</v>
      </c>
      <c r="AA45" s="4"/>
      <c r="AB45" s="11">
        <f t="shared" si="0"/>
        <v>0</v>
      </c>
      <c r="AC45" s="42">
        <v>0</v>
      </c>
      <c r="AD45" s="12" t="s">
        <v>200</v>
      </c>
      <c r="AE45" s="49" t="s">
        <v>220</v>
      </c>
      <c r="AF45" s="49" t="s">
        <v>221</v>
      </c>
      <c r="AG45" s="13"/>
      <c r="AH45" s="13"/>
      <c r="AI45" s="13"/>
      <c r="AJ45" s="13"/>
      <c r="AK45" s="13"/>
      <c r="AL45" s="13"/>
      <c r="AM45" s="13"/>
      <c r="AN45" s="13"/>
      <c r="AO45" s="13"/>
      <c r="AP45" s="6"/>
      <c r="AQ45" s="6"/>
      <c r="AR45" s="6"/>
    </row>
    <row r="46" spans="1:44" s="14" customFormat="1" ht="42" customHeight="1">
      <c r="A46" s="47" t="s">
        <v>224</v>
      </c>
      <c r="B46" s="2" t="s">
        <v>75</v>
      </c>
      <c r="C46" s="48" t="str">
        <f>C43</f>
        <v>Электроэнергия</v>
      </c>
      <c r="D46" s="48" t="str">
        <f>D43</f>
        <v>для собственного потребления</v>
      </c>
      <c r="E46" s="4" t="str">
        <f>E47</f>
        <v>73-1-3</v>
      </c>
      <c r="F46" s="39" t="s">
        <v>93</v>
      </c>
      <c r="G46" s="2" t="s">
        <v>94</v>
      </c>
      <c r="H46" s="2" t="s">
        <v>123</v>
      </c>
      <c r="I46" s="49" t="s">
        <v>96</v>
      </c>
      <c r="J46" s="2">
        <v>631010000</v>
      </c>
      <c r="K46" s="49" t="s">
        <v>217</v>
      </c>
      <c r="L46" s="49" t="s">
        <v>218</v>
      </c>
      <c r="M46" s="49"/>
      <c r="N46" s="49"/>
      <c r="O46" s="49"/>
      <c r="P46" s="7">
        <v>44927</v>
      </c>
      <c r="Q46" s="7">
        <v>45261</v>
      </c>
      <c r="R46" s="9">
        <v>0</v>
      </c>
      <c r="S46" s="87">
        <v>100</v>
      </c>
      <c r="T46" s="9">
        <v>0</v>
      </c>
      <c r="U46" s="4" t="s">
        <v>219</v>
      </c>
      <c r="V46" s="4" t="s">
        <v>100</v>
      </c>
      <c r="W46" s="69">
        <v>186722.4316666762</v>
      </c>
      <c r="X46" s="69">
        <v>30.000000000000004</v>
      </c>
      <c r="Y46" s="69">
        <v>5601672.950000286</v>
      </c>
      <c r="Z46" s="69">
        <f t="shared" si="8"/>
        <v>6273873.704000321</v>
      </c>
      <c r="AA46" s="4"/>
      <c r="AB46" s="11">
        <f t="shared" si="0"/>
        <v>0</v>
      </c>
      <c r="AC46" s="42">
        <v>0</v>
      </c>
      <c r="AD46" s="12" t="s">
        <v>200</v>
      </c>
      <c r="AE46" s="49" t="s">
        <v>225</v>
      </c>
      <c r="AF46" s="49" t="s">
        <v>226</v>
      </c>
      <c r="AG46" s="13"/>
      <c r="AH46" s="13"/>
      <c r="AI46" s="13"/>
      <c r="AJ46" s="13"/>
      <c r="AK46" s="13"/>
      <c r="AL46" s="13"/>
      <c r="AM46" s="13"/>
      <c r="AN46" s="13"/>
      <c r="AO46" s="13"/>
      <c r="AP46" s="6"/>
      <c r="AQ46" s="6"/>
      <c r="AR46" s="6"/>
    </row>
    <row r="47" spans="1:44" s="14" customFormat="1" ht="42" customHeight="1">
      <c r="A47" s="47" t="s">
        <v>227</v>
      </c>
      <c r="B47" s="2" t="s">
        <v>76</v>
      </c>
      <c r="C47" s="48" t="str">
        <f>C43</f>
        <v>Электроэнергия</v>
      </c>
      <c r="D47" s="48" t="str">
        <f>D43</f>
        <v>для собственного потребления</v>
      </c>
      <c r="E47" s="4" t="str">
        <f>E45</f>
        <v>73-1-3</v>
      </c>
      <c r="F47" s="39" t="s">
        <v>93</v>
      </c>
      <c r="G47" s="2" t="s">
        <v>94</v>
      </c>
      <c r="H47" s="2" t="s">
        <v>122</v>
      </c>
      <c r="I47" s="49" t="s">
        <v>96</v>
      </c>
      <c r="J47" s="2">
        <v>631010000</v>
      </c>
      <c r="K47" s="49" t="s">
        <v>217</v>
      </c>
      <c r="L47" s="49" t="s">
        <v>218</v>
      </c>
      <c r="M47" s="49"/>
      <c r="N47" s="49"/>
      <c r="O47" s="49"/>
      <c r="P47" s="7">
        <v>44927</v>
      </c>
      <c r="Q47" s="7">
        <v>45261</v>
      </c>
      <c r="R47" s="9">
        <v>0</v>
      </c>
      <c r="S47" s="87">
        <v>100</v>
      </c>
      <c r="T47" s="9">
        <v>0</v>
      </c>
      <c r="U47" s="4" t="s">
        <v>219</v>
      </c>
      <c r="V47" s="4" t="s">
        <v>100</v>
      </c>
      <c r="W47" s="76">
        <v>21310877</v>
      </c>
      <c r="X47" s="76">
        <v>13.68</v>
      </c>
      <c r="Y47" s="76">
        <f>W47*X47</f>
        <v>291532797.36</v>
      </c>
      <c r="Z47" s="76">
        <f t="shared" si="8"/>
        <v>326516733.0432001</v>
      </c>
      <c r="AA47" s="4"/>
      <c r="AB47" s="11">
        <f t="shared" si="0"/>
        <v>0</v>
      </c>
      <c r="AC47" s="42">
        <v>0</v>
      </c>
      <c r="AD47" s="12" t="s">
        <v>200</v>
      </c>
      <c r="AE47" s="49" t="s">
        <v>220</v>
      </c>
      <c r="AF47" s="49" t="s">
        <v>221</v>
      </c>
      <c r="AG47" s="13"/>
      <c r="AH47" s="13"/>
      <c r="AI47" s="13"/>
      <c r="AJ47" s="13"/>
      <c r="AK47" s="13"/>
      <c r="AL47" s="13"/>
      <c r="AM47" s="13"/>
      <c r="AN47" s="13"/>
      <c r="AO47" s="13"/>
      <c r="AP47" s="6"/>
      <c r="AQ47" s="6"/>
      <c r="AR47" s="6"/>
    </row>
    <row r="48" spans="1:44" s="79" customFormat="1" ht="42" customHeight="1">
      <c r="A48" s="91" t="s">
        <v>363</v>
      </c>
      <c r="B48" s="62" t="s">
        <v>77</v>
      </c>
      <c r="C48" s="86" t="str">
        <f>C44</f>
        <v>Электроэнергия</v>
      </c>
      <c r="D48" s="86" t="str">
        <f aca="true" t="shared" si="9" ref="D48">D45</f>
        <v>для собственного потребления</v>
      </c>
      <c r="E48" s="81" t="str">
        <f>E46</f>
        <v>73-1-3</v>
      </c>
      <c r="F48" s="90" t="s">
        <v>93</v>
      </c>
      <c r="G48" s="62" t="s">
        <v>94</v>
      </c>
      <c r="H48" s="88">
        <v>45017</v>
      </c>
      <c r="I48" s="77" t="s">
        <v>96</v>
      </c>
      <c r="J48" s="62">
        <v>631010000</v>
      </c>
      <c r="K48" s="77" t="s">
        <v>217</v>
      </c>
      <c r="L48" s="77" t="s">
        <v>218</v>
      </c>
      <c r="M48" s="78"/>
      <c r="N48" s="77"/>
      <c r="P48" s="88">
        <v>45017</v>
      </c>
      <c r="Q48" s="88">
        <v>45261</v>
      </c>
      <c r="R48" s="80">
        <v>0</v>
      </c>
      <c r="S48" s="89">
        <v>100</v>
      </c>
      <c r="T48" s="80">
        <v>0</v>
      </c>
      <c r="U48" s="81" t="s">
        <v>219</v>
      </c>
      <c r="V48" s="81" t="s">
        <v>100</v>
      </c>
      <c r="W48" s="76">
        <v>1000000</v>
      </c>
      <c r="X48" s="76">
        <v>11.83</v>
      </c>
      <c r="Y48" s="76">
        <f>W48*X48</f>
        <v>11830000</v>
      </c>
      <c r="Z48" s="76">
        <f t="shared" si="8"/>
        <v>13249600.000000002</v>
      </c>
      <c r="AA48" s="75"/>
      <c r="AB48" s="63">
        <f aca="true" t="shared" si="10" ref="AB48">AA48*X48</f>
        <v>0</v>
      </c>
      <c r="AC48" s="82">
        <v>0</v>
      </c>
      <c r="AD48" s="83" t="s">
        <v>200</v>
      </c>
      <c r="AE48" s="77" t="s">
        <v>220</v>
      </c>
      <c r="AF48" s="77" t="s">
        <v>221</v>
      </c>
      <c r="AG48" s="78"/>
      <c r="AH48" s="77"/>
      <c r="AI48" s="77"/>
      <c r="AJ48" s="84"/>
      <c r="AK48" s="84"/>
      <c r="AL48" s="84"/>
      <c r="AM48" s="84"/>
      <c r="AN48" s="84"/>
      <c r="AO48" s="84"/>
      <c r="AP48" s="85"/>
      <c r="AQ48" s="85"/>
      <c r="AR48" s="85"/>
    </row>
    <row r="49" spans="1:44" s="14" customFormat="1" ht="42" customHeight="1">
      <c r="A49" s="1" t="s">
        <v>344</v>
      </c>
      <c r="B49" s="2" t="s">
        <v>78</v>
      </c>
      <c r="C49" s="3" t="s">
        <v>228</v>
      </c>
      <c r="D49" s="3" t="s">
        <v>229</v>
      </c>
      <c r="E49" s="2" t="s">
        <v>92</v>
      </c>
      <c r="F49" s="2" t="s">
        <v>93</v>
      </c>
      <c r="G49" s="2" t="s">
        <v>94</v>
      </c>
      <c r="H49" s="2" t="s">
        <v>122</v>
      </c>
      <c r="I49" s="4" t="s">
        <v>96</v>
      </c>
      <c r="J49" s="2">
        <v>631010000</v>
      </c>
      <c r="K49" s="2" t="s">
        <v>97</v>
      </c>
      <c r="L49" s="5" t="s">
        <v>230</v>
      </c>
      <c r="M49" s="6"/>
      <c r="N49" s="6"/>
      <c r="O49" s="6"/>
      <c r="P49" s="7">
        <v>44927</v>
      </c>
      <c r="Q49" s="7">
        <v>45261</v>
      </c>
      <c r="R49" s="8">
        <v>100</v>
      </c>
      <c r="S49" s="4">
        <v>0</v>
      </c>
      <c r="T49" s="9">
        <v>0</v>
      </c>
      <c r="U49" s="3" t="s">
        <v>231</v>
      </c>
      <c r="V49" s="4" t="s">
        <v>100</v>
      </c>
      <c r="W49" s="66">
        <v>201</v>
      </c>
      <c r="X49" s="66">
        <v>446500</v>
      </c>
      <c r="Y49" s="66">
        <f>X49*W49</f>
        <v>89746500</v>
      </c>
      <c r="Z49" s="66">
        <f t="shared" si="8"/>
        <v>100516080.00000001</v>
      </c>
      <c r="AA49" s="10"/>
      <c r="AB49" s="11">
        <f t="shared" si="0"/>
        <v>0</v>
      </c>
      <c r="AC49" s="11">
        <f aca="true" t="shared" si="11" ref="AC49:AC59">IF(V49="С НДС",AB49*1.12,(IF(V49="НДС 8",AB49*1.08,AB49)))</f>
        <v>0</v>
      </c>
      <c r="AD49" s="12" t="s">
        <v>200</v>
      </c>
      <c r="AE49" s="13"/>
      <c r="AF49" s="13"/>
      <c r="AG49" s="2" t="s">
        <v>101</v>
      </c>
      <c r="AH49" s="3" t="s">
        <v>232</v>
      </c>
      <c r="AI49" s="3" t="s">
        <v>232</v>
      </c>
      <c r="AJ49" s="13"/>
      <c r="AK49" s="13"/>
      <c r="AL49" s="13"/>
      <c r="AM49" s="13"/>
      <c r="AN49" s="13"/>
      <c r="AO49" s="13"/>
      <c r="AP49" s="6"/>
      <c r="AQ49" s="6"/>
      <c r="AR49" s="6"/>
    </row>
    <row r="50" spans="1:44" s="14" customFormat="1" ht="42" customHeight="1">
      <c r="A50" s="15" t="s">
        <v>233</v>
      </c>
      <c r="B50" s="2" t="s">
        <v>79</v>
      </c>
      <c r="C50" s="3" t="s">
        <v>234</v>
      </c>
      <c r="D50" s="3" t="s">
        <v>235</v>
      </c>
      <c r="E50" s="2" t="s">
        <v>92</v>
      </c>
      <c r="F50" s="2" t="s">
        <v>93</v>
      </c>
      <c r="G50" s="2" t="s">
        <v>94</v>
      </c>
      <c r="H50" s="2" t="s">
        <v>126</v>
      </c>
      <c r="I50" s="4" t="s">
        <v>96</v>
      </c>
      <c r="J50" s="2">
        <v>631010000</v>
      </c>
      <c r="K50" s="2" t="s">
        <v>97</v>
      </c>
      <c r="L50" s="5" t="s">
        <v>218</v>
      </c>
      <c r="M50" s="6"/>
      <c r="N50" s="6"/>
      <c r="O50" s="6"/>
      <c r="P50" s="7">
        <v>44927</v>
      </c>
      <c r="Q50" s="7">
        <v>45261</v>
      </c>
      <c r="R50" s="4">
        <v>100</v>
      </c>
      <c r="S50" s="4">
        <v>0</v>
      </c>
      <c r="T50" s="8">
        <v>0</v>
      </c>
      <c r="U50" s="3" t="s">
        <v>231</v>
      </c>
      <c r="V50" s="4" t="s">
        <v>100</v>
      </c>
      <c r="W50" s="66">
        <v>11900.45</v>
      </c>
      <c r="X50" s="66">
        <v>22256</v>
      </c>
      <c r="Y50" s="66">
        <f>X50*W50</f>
        <v>264856415.20000002</v>
      </c>
      <c r="Z50" s="66">
        <f t="shared" si="8"/>
        <v>296639185.02400005</v>
      </c>
      <c r="AA50" s="10"/>
      <c r="AB50" s="11">
        <f t="shared" si="0"/>
        <v>0</v>
      </c>
      <c r="AC50" s="11">
        <f t="shared" si="11"/>
        <v>0</v>
      </c>
      <c r="AD50" s="12" t="s">
        <v>200</v>
      </c>
      <c r="AE50" s="13"/>
      <c r="AF50" s="13"/>
      <c r="AG50" s="2" t="s">
        <v>101</v>
      </c>
      <c r="AH50" s="3" t="s">
        <v>236</v>
      </c>
      <c r="AI50" s="3" t="s">
        <v>236</v>
      </c>
      <c r="AJ50" s="13"/>
      <c r="AK50" s="13"/>
      <c r="AL50" s="13"/>
      <c r="AM50" s="13"/>
      <c r="AN50" s="13"/>
      <c r="AO50" s="13"/>
      <c r="AP50" s="6"/>
      <c r="AQ50" s="6"/>
      <c r="AR50" s="6"/>
    </row>
    <row r="51" spans="1:44" s="14" customFormat="1" ht="42" customHeight="1">
      <c r="A51" s="15" t="s">
        <v>237</v>
      </c>
      <c r="B51" s="2" t="s">
        <v>80</v>
      </c>
      <c r="C51" s="3" t="s">
        <v>238</v>
      </c>
      <c r="D51" s="3" t="s">
        <v>239</v>
      </c>
      <c r="E51" s="2" t="s">
        <v>92</v>
      </c>
      <c r="F51" s="2" t="s">
        <v>93</v>
      </c>
      <c r="G51" s="2" t="s">
        <v>94</v>
      </c>
      <c r="H51" s="2" t="s">
        <v>126</v>
      </c>
      <c r="I51" s="4" t="s">
        <v>96</v>
      </c>
      <c r="J51" s="2">
        <v>631010000</v>
      </c>
      <c r="K51" s="2" t="s">
        <v>97</v>
      </c>
      <c r="L51" s="5" t="s">
        <v>240</v>
      </c>
      <c r="M51" s="6"/>
      <c r="N51" s="6"/>
      <c r="O51" s="6"/>
      <c r="P51" s="7">
        <v>44927</v>
      </c>
      <c r="Q51" s="7">
        <v>45261</v>
      </c>
      <c r="R51" s="4">
        <v>100</v>
      </c>
      <c r="S51" s="4">
        <v>0</v>
      </c>
      <c r="T51" s="8">
        <v>0</v>
      </c>
      <c r="U51" s="2" t="s">
        <v>99</v>
      </c>
      <c r="V51" s="4" t="s">
        <v>100</v>
      </c>
      <c r="W51" s="66">
        <v>428000</v>
      </c>
      <c r="X51" s="66">
        <f>Y51/W51</f>
        <v>4436.628838451268</v>
      </c>
      <c r="Y51" s="66">
        <f>Z51/1.12</f>
        <v>1898877142.8571427</v>
      </c>
      <c r="Z51" s="66">
        <v>2126742400</v>
      </c>
      <c r="AA51" s="10"/>
      <c r="AB51" s="11">
        <f t="shared" si="0"/>
        <v>0</v>
      </c>
      <c r="AC51" s="11">
        <f t="shared" si="11"/>
        <v>0</v>
      </c>
      <c r="AD51" s="12" t="s">
        <v>200</v>
      </c>
      <c r="AE51" s="13"/>
      <c r="AF51" s="13"/>
      <c r="AG51" s="2" t="s">
        <v>101</v>
      </c>
      <c r="AH51" s="3" t="s">
        <v>241</v>
      </c>
      <c r="AI51" s="3" t="s">
        <v>241</v>
      </c>
      <c r="AJ51" s="13"/>
      <c r="AK51" s="13"/>
      <c r="AL51" s="13"/>
      <c r="AM51" s="13"/>
      <c r="AN51" s="13"/>
      <c r="AO51" s="13"/>
      <c r="AP51" s="6"/>
      <c r="AQ51" s="6"/>
      <c r="AR51" s="6"/>
    </row>
    <row r="52" spans="1:44" s="14" customFormat="1" ht="42" customHeight="1">
      <c r="A52" s="15" t="s">
        <v>242</v>
      </c>
      <c r="B52" s="2" t="s">
        <v>81</v>
      </c>
      <c r="C52" s="3" t="s">
        <v>243</v>
      </c>
      <c r="D52" s="3" t="s">
        <v>244</v>
      </c>
      <c r="E52" s="2" t="s">
        <v>92</v>
      </c>
      <c r="F52" s="2" t="s">
        <v>93</v>
      </c>
      <c r="G52" s="2" t="s">
        <v>94</v>
      </c>
      <c r="H52" s="2" t="s">
        <v>122</v>
      </c>
      <c r="I52" s="4" t="s">
        <v>96</v>
      </c>
      <c r="J52" s="2">
        <v>631010000</v>
      </c>
      <c r="K52" s="2" t="s">
        <v>97</v>
      </c>
      <c r="L52" s="5" t="s">
        <v>98</v>
      </c>
      <c r="M52" s="6"/>
      <c r="N52" s="6"/>
      <c r="O52" s="6"/>
      <c r="P52" s="7">
        <v>44927</v>
      </c>
      <c r="Q52" s="7">
        <v>45261</v>
      </c>
      <c r="R52" s="4">
        <v>100</v>
      </c>
      <c r="S52" s="4">
        <v>0</v>
      </c>
      <c r="T52" s="8">
        <v>0</v>
      </c>
      <c r="U52" s="2" t="s">
        <v>99</v>
      </c>
      <c r="V52" s="4" t="s">
        <v>100</v>
      </c>
      <c r="W52" s="66">
        <v>296000</v>
      </c>
      <c r="X52" s="66">
        <v>2500</v>
      </c>
      <c r="Y52" s="66">
        <f>X52*W52</f>
        <v>740000000</v>
      </c>
      <c r="Z52" s="66">
        <f>Y52*1.12</f>
        <v>828800000.0000001</v>
      </c>
      <c r="AA52" s="10"/>
      <c r="AB52" s="11">
        <f t="shared" si="0"/>
        <v>0</v>
      </c>
      <c r="AC52" s="11">
        <f t="shared" si="11"/>
        <v>0</v>
      </c>
      <c r="AD52" s="12" t="s">
        <v>200</v>
      </c>
      <c r="AE52" s="13"/>
      <c r="AF52" s="13"/>
      <c r="AG52" s="2" t="s">
        <v>101</v>
      </c>
      <c r="AH52" s="3" t="s">
        <v>245</v>
      </c>
      <c r="AI52" s="3" t="s">
        <v>245</v>
      </c>
      <c r="AJ52" s="13"/>
      <c r="AK52" s="13"/>
      <c r="AL52" s="13"/>
      <c r="AM52" s="13"/>
      <c r="AN52" s="13"/>
      <c r="AO52" s="13"/>
      <c r="AP52" s="6"/>
      <c r="AQ52" s="6"/>
      <c r="AR52" s="6"/>
    </row>
    <row r="53" spans="1:44" s="14" customFormat="1" ht="42" customHeight="1">
      <c r="A53" s="15" t="s">
        <v>246</v>
      </c>
      <c r="B53" s="2" t="s">
        <v>82</v>
      </c>
      <c r="C53" s="16" t="s">
        <v>247</v>
      </c>
      <c r="D53" s="16" t="s">
        <v>248</v>
      </c>
      <c r="E53" s="2" t="s">
        <v>92</v>
      </c>
      <c r="F53" s="2" t="s">
        <v>93</v>
      </c>
      <c r="G53" s="2" t="s">
        <v>94</v>
      </c>
      <c r="H53" s="2" t="s">
        <v>126</v>
      </c>
      <c r="I53" s="4" t="s">
        <v>96</v>
      </c>
      <c r="J53" s="2">
        <v>631010000</v>
      </c>
      <c r="K53" s="2" t="s">
        <v>97</v>
      </c>
      <c r="L53" s="58" t="s">
        <v>249</v>
      </c>
      <c r="M53" s="13"/>
      <c r="N53" s="13"/>
      <c r="O53" s="13" t="s">
        <v>152</v>
      </c>
      <c r="P53" s="13"/>
      <c r="Q53" s="13"/>
      <c r="R53" s="17">
        <v>100</v>
      </c>
      <c r="S53" s="17">
        <v>0</v>
      </c>
      <c r="T53" s="17">
        <v>0</v>
      </c>
      <c r="U53" s="13" t="s">
        <v>170</v>
      </c>
      <c r="V53" s="4" t="s">
        <v>100</v>
      </c>
      <c r="W53" s="64">
        <v>10463.61</v>
      </c>
      <c r="X53" s="64">
        <v>214820</v>
      </c>
      <c r="Y53" s="64">
        <f aca="true" t="shared" si="12" ref="Y53:Y66">W53*X53</f>
        <v>2247792700.2000003</v>
      </c>
      <c r="Z53" s="70">
        <f aca="true" t="shared" si="13" ref="Z53:Z60">IF(V53="С НДС",Y53*1.12,(IF(V53="НДС 8",Y53*1.08,Y53)))</f>
        <v>2517527824.2240005</v>
      </c>
      <c r="AA53" s="10"/>
      <c r="AB53" s="18">
        <f t="shared" si="0"/>
        <v>0</v>
      </c>
      <c r="AC53" s="18">
        <f t="shared" si="11"/>
        <v>0</v>
      </c>
      <c r="AD53" s="12" t="s">
        <v>200</v>
      </c>
      <c r="AE53" s="13"/>
      <c r="AF53" s="13"/>
      <c r="AG53" s="13" t="s">
        <v>250</v>
      </c>
      <c r="AH53" s="13" t="s">
        <v>251</v>
      </c>
      <c r="AI53" s="13" t="s">
        <v>251</v>
      </c>
      <c r="AJ53" s="13" t="s">
        <v>252</v>
      </c>
      <c r="AK53" s="13" t="s">
        <v>253</v>
      </c>
      <c r="AL53" s="13" t="s">
        <v>253</v>
      </c>
      <c r="AM53" s="13" t="s">
        <v>101</v>
      </c>
      <c r="AN53" s="13" t="s">
        <v>254</v>
      </c>
      <c r="AO53" s="13" t="s">
        <v>254</v>
      </c>
      <c r="AP53" s="6"/>
      <c r="AQ53" s="6"/>
      <c r="AR53" s="6"/>
    </row>
    <row r="54" spans="1:44" s="14" customFormat="1" ht="42" customHeight="1">
      <c r="A54" s="15" t="s">
        <v>255</v>
      </c>
      <c r="B54" s="2" t="s">
        <v>83</v>
      </c>
      <c r="C54" s="16" t="s">
        <v>256</v>
      </c>
      <c r="D54" s="16" t="s">
        <v>257</v>
      </c>
      <c r="E54" s="2" t="s">
        <v>92</v>
      </c>
      <c r="F54" s="2" t="s">
        <v>93</v>
      </c>
      <c r="G54" s="2" t="s">
        <v>94</v>
      </c>
      <c r="H54" s="2" t="s">
        <v>122</v>
      </c>
      <c r="I54" s="4" t="s">
        <v>96</v>
      </c>
      <c r="J54" s="2">
        <v>631010000</v>
      </c>
      <c r="K54" s="2" t="s">
        <v>97</v>
      </c>
      <c r="L54" s="58" t="s">
        <v>258</v>
      </c>
      <c r="M54" s="13"/>
      <c r="N54" s="13"/>
      <c r="O54" s="13" t="s">
        <v>152</v>
      </c>
      <c r="P54" s="13"/>
      <c r="Q54" s="13"/>
      <c r="R54" s="17">
        <v>0</v>
      </c>
      <c r="S54" s="17">
        <v>0</v>
      </c>
      <c r="T54" s="17">
        <v>100</v>
      </c>
      <c r="U54" s="2" t="s">
        <v>99</v>
      </c>
      <c r="V54" s="4" t="s">
        <v>100</v>
      </c>
      <c r="W54" s="69">
        <v>17120</v>
      </c>
      <c r="X54" s="66">
        <v>3100</v>
      </c>
      <c r="Y54" s="64">
        <f t="shared" si="12"/>
        <v>53072000</v>
      </c>
      <c r="Z54" s="64">
        <f t="shared" si="13"/>
        <v>59440640.00000001</v>
      </c>
      <c r="AA54" s="10"/>
      <c r="AB54" s="18">
        <f t="shared" si="0"/>
        <v>0</v>
      </c>
      <c r="AC54" s="18">
        <f t="shared" si="11"/>
        <v>0</v>
      </c>
      <c r="AD54" s="12" t="s">
        <v>200</v>
      </c>
      <c r="AE54" s="13"/>
      <c r="AF54" s="13"/>
      <c r="AG54" s="13" t="s">
        <v>259</v>
      </c>
      <c r="AH54" s="13" t="s">
        <v>260</v>
      </c>
      <c r="AI54" s="13" t="s">
        <v>260</v>
      </c>
      <c r="AJ54" s="13" t="s">
        <v>261</v>
      </c>
      <c r="AK54" s="13" t="s">
        <v>262</v>
      </c>
      <c r="AL54" s="13" t="s">
        <v>262</v>
      </c>
      <c r="AM54" s="13"/>
      <c r="AN54" s="13"/>
      <c r="AO54" s="13"/>
      <c r="AP54" s="6"/>
      <c r="AQ54" s="6"/>
      <c r="AR54" s="6"/>
    </row>
    <row r="55" spans="1:44" s="14" customFormat="1" ht="42" customHeight="1">
      <c r="A55" s="15" t="s">
        <v>263</v>
      </c>
      <c r="B55" s="2" t="s">
        <v>84</v>
      </c>
      <c r="C55" s="16" t="s">
        <v>256</v>
      </c>
      <c r="D55" s="16" t="s">
        <v>264</v>
      </c>
      <c r="E55" s="2" t="s">
        <v>92</v>
      </c>
      <c r="F55" s="2" t="s">
        <v>93</v>
      </c>
      <c r="G55" s="2" t="s">
        <v>94</v>
      </c>
      <c r="H55" s="2" t="s">
        <v>122</v>
      </c>
      <c r="I55" s="4" t="s">
        <v>96</v>
      </c>
      <c r="J55" s="2">
        <v>631010000</v>
      </c>
      <c r="K55" s="2" t="s">
        <v>97</v>
      </c>
      <c r="L55" s="58" t="s">
        <v>258</v>
      </c>
      <c r="M55" s="13"/>
      <c r="N55" s="13"/>
      <c r="O55" s="13" t="s">
        <v>152</v>
      </c>
      <c r="P55" s="13"/>
      <c r="Q55" s="13"/>
      <c r="R55" s="17">
        <v>0</v>
      </c>
      <c r="S55" s="17">
        <v>0</v>
      </c>
      <c r="T55" s="17">
        <v>100</v>
      </c>
      <c r="U55" s="2" t="s">
        <v>99</v>
      </c>
      <c r="V55" s="4" t="s">
        <v>100</v>
      </c>
      <c r="W55" s="69">
        <v>10296</v>
      </c>
      <c r="X55" s="66">
        <v>3100</v>
      </c>
      <c r="Y55" s="64">
        <f t="shared" si="12"/>
        <v>31917600</v>
      </c>
      <c r="Z55" s="64">
        <f t="shared" si="13"/>
        <v>35747712</v>
      </c>
      <c r="AA55" s="10"/>
      <c r="AB55" s="18">
        <f t="shared" si="0"/>
        <v>0</v>
      </c>
      <c r="AC55" s="18">
        <f t="shared" si="11"/>
        <v>0</v>
      </c>
      <c r="AD55" s="12" t="s">
        <v>200</v>
      </c>
      <c r="AE55" s="13"/>
      <c r="AF55" s="13"/>
      <c r="AG55" s="13" t="s">
        <v>259</v>
      </c>
      <c r="AH55" s="13" t="s">
        <v>260</v>
      </c>
      <c r="AI55" s="13" t="s">
        <v>260</v>
      </c>
      <c r="AJ55" s="13" t="s">
        <v>261</v>
      </c>
      <c r="AK55" s="13" t="s">
        <v>262</v>
      </c>
      <c r="AL55" s="13" t="s">
        <v>262</v>
      </c>
      <c r="AM55" s="13"/>
      <c r="AN55" s="13"/>
      <c r="AO55" s="13"/>
      <c r="AP55" s="6"/>
      <c r="AQ55" s="6"/>
      <c r="AR55" s="6"/>
    </row>
    <row r="56" spans="1:44" s="14" customFormat="1" ht="42" customHeight="1">
      <c r="A56" s="15" t="s">
        <v>265</v>
      </c>
      <c r="B56" s="2" t="s">
        <v>85</v>
      </c>
      <c r="C56" s="16" t="s">
        <v>266</v>
      </c>
      <c r="D56" s="16" t="s">
        <v>267</v>
      </c>
      <c r="E56" s="2" t="s">
        <v>92</v>
      </c>
      <c r="F56" s="2" t="s">
        <v>93</v>
      </c>
      <c r="G56" s="2" t="s">
        <v>94</v>
      </c>
      <c r="H56" s="2" t="s">
        <v>122</v>
      </c>
      <c r="I56" s="4" t="s">
        <v>96</v>
      </c>
      <c r="J56" s="2">
        <v>631010000</v>
      </c>
      <c r="K56" s="2" t="s">
        <v>97</v>
      </c>
      <c r="L56" s="58" t="s">
        <v>258</v>
      </c>
      <c r="M56" s="13"/>
      <c r="N56" s="13"/>
      <c r="O56" s="13" t="s">
        <v>152</v>
      </c>
      <c r="P56" s="13"/>
      <c r="Q56" s="13"/>
      <c r="R56" s="17">
        <v>0</v>
      </c>
      <c r="S56" s="17">
        <v>100</v>
      </c>
      <c r="T56" s="17">
        <v>0</v>
      </c>
      <c r="U56" s="13" t="s">
        <v>268</v>
      </c>
      <c r="V56" s="4" t="s">
        <v>100</v>
      </c>
      <c r="W56" s="69">
        <v>19676.55</v>
      </c>
      <c r="X56" s="66">
        <v>3368.48</v>
      </c>
      <c r="Y56" s="64">
        <f t="shared" si="12"/>
        <v>66280065.144</v>
      </c>
      <c r="Z56" s="64">
        <f t="shared" si="13"/>
        <v>74233672.96128</v>
      </c>
      <c r="AA56" s="10"/>
      <c r="AB56" s="18">
        <f t="shared" si="0"/>
        <v>0</v>
      </c>
      <c r="AC56" s="18">
        <f t="shared" si="11"/>
        <v>0</v>
      </c>
      <c r="AD56" s="12" t="s">
        <v>200</v>
      </c>
      <c r="AE56" s="13"/>
      <c r="AF56" s="13"/>
      <c r="AG56" s="2" t="s">
        <v>101</v>
      </c>
      <c r="AH56" s="13" t="s">
        <v>269</v>
      </c>
      <c r="AI56" s="13" t="s">
        <v>269</v>
      </c>
      <c r="AJ56" s="13" t="s">
        <v>270</v>
      </c>
      <c r="AK56" s="13" t="s">
        <v>271</v>
      </c>
      <c r="AL56" s="13" t="s">
        <v>271</v>
      </c>
      <c r="AM56" s="13" t="s">
        <v>272</v>
      </c>
      <c r="AN56" s="13" t="s">
        <v>273</v>
      </c>
      <c r="AO56" s="13" t="s">
        <v>273</v>
      </c>
      <c r="AP56" s="13" t="s">
        <v>274</v>
      </c>
      <c r="AQ56" s="13" t="s">
        <v>275</v>
      </c>
      <c r="AR56" s="19" t="s">
        <v>275</v>
      </c>
    </row>
    <row r="57" spans="1:44" s="14" customFormat="1" ht="42" customHeight="1">
      <c r="A57" s="15" t="s">
        <v>276</v>
      </c>
      <c r="B57" s="2" t="s">
        <v>86</v>
      </c>
      <c r="C57" s="16" t="s">
        <v>277</v>
      </c>
      <c r="D57" s="16" t="s">
        <v>278</v>
      </c>
      <c r="E57" s="2" t="s">
        <v>92</v>
      </c>
      <c r="F57" s="2" t="s">
        <v>93</v>
      </c>
      <c r="G57" s="2" t="s">
        <v>94</v>
      </c>
      <c r="H57" s="62" t="s">
        <v>123</v>
      </c>
      <c r="I57" s="4" t="s">
        <v>96</v>
      </c>
      <c r="J57" s="2">
        <v>631010000</v>
      </c>
      <c r="K57" s="2" t="s">
        <v>97</v>
      </c>
      <c r="L57" s="58" t="s">
        <v>258</v>
      </c>
      <c r="M57" s="13"/>
      <c r="N57" s="13"/>
      <c r="O57" s="13" t="s">
        <v>152</v>
      </c>
      <c r="P57" s="7"/>
      <c r="Q57" s="7"/>
      <c r="R57" s="17">
        <v>0</v>
      </c>
      <c r="S57" s="17">
        <v>0</v>
      </c>
      <c r="T57" s="17">
        <v>100</v>
      </c>
      <c r="U57" s="13" t="s">
        <v>268</v>
      </c>
      <c r="V57" s="4" t="s">
        <v>100</v>
      </c>
      <c r="W57" s="69">
        <v>6300</v>
      </c>
      <c r="X57" s="66">
        <v>1541.06</v>
      </c>
      <c r="Y57" s="64">
        <f t="shared" si="12"/>
        <v>9708678</v>
      </c>
      <c r="Z57" s="64">
        <f t="shared" si="13"/>
        <v>10873719.360000001</v>
      </c>
      <c r="AA57" s="10"/>
      <c r="AB57" s="18">
        <f t="shared" si="0"/>
        <v>0</v>
      </c>
      <c r="AC57" s="18">
        <f t="shared" si="11"/>
        <v>0</v>
      </c>
      <c r="AD57" s="12" t="s">
        <v>200</v>
      </c>
      <c r="AE57" s="13"/>
      <c r="AF57" s="13"/>
      <c r="AG57" s="13" t="s">
        <v>259</v>
      </c>
      <c r="AH57" s="13" t="s">
        <v>279</v>
      </c>
      <c r="AI57" s="13" t="s">
        <v>279</v>
      </c>
      <c r="AJ57" s="2" t="s">
        <v>101</v>
      </c>
      <c r="AK57" s="13" t="s">
        <v>277</v>
      </c>
      <c r="AL57" s="13" t="s">
        <v>277</v>
      </c>
      <c r="AM57" s="13" t="s">
        <v>107</v>
      </c>
      <c r="AN57" s="13" t="s">
        <v>280</v>
      </c>
      <c r="AO57" s="13" t="s">
        <v>280</v>
      </c>
      <c r="AP57" s="6"/>
      <c r="AQ57" s="6"/>
      <c r="AR57" s="6"/>
    </row>
    <row r="58" spans="1:44" s="14" customFormat="1" ht="42" customHeight="1">
      <c r="A58" s="15" t="s">
        <v>281</v>
      </c>
      <c r="B58" s="2" t="s">
        <v>87</v>
      </c>
      <c r="C58" s="16" t="s">
        <v>277</v>
      </c>
      <c r="D58" s="16" t="s">
        <v>278</v>
      </c>
      <c r="E58" s="2" t="s">
        <v>92</v>
      </c>
      <c r="F58" s="2" t="s">
        <v>93</v>
      </c>
      <c r="G58" s="2" t="s">
        <v>94</v>
      </c>
      <c r="H58" s="62" t="s">
        <v>123</v>
      </c>
      <c r="I58" s="4" t="s">
        <v>96</v>
      </c>
      <c r="J58" s="2">
        <v>631010000</v>
      </c>
      <c r="K58" s="2" t="s">
        <v>97</v>
      </c>
      <c r="L58" s="58" t="s">
        <v>258</v>
      </c>
      <c r="M58" s="13"/>
      <c r="N58" s="13"/>
      <c r="O58" s="13" t="s">
        <v>152</v>
      </c>
      <c r="P58" s="13"/>
      <c r="Q58" s="13"/>
      <c r="R58" s="17">
        <v>0</v>
      </c>
      <c r="S58" s="17">
        <v>100</v>
      </c>
      <c r="T58" s="17">
        <v>0</v>
      </c>
      <c r="U58" s="13" t="s">
        <v>268</v>
      </c>
      <c r="V58" s="4" t="s">
        <v>100</v>
      </c>
      <c r="W58" s="76">
        <v>2500</v>
      </c>
      <c r="X58" s="66">
        <v>2769.46</v>
      </c>
      <c r="Y58" s="64">
        <f t="shared" si="12"/>
        <v>6923650</v>
      </c>
      <c r="Z58" s="64">
        <f t="shared" si="13"/>
        <v>7754488.000000001</v>
      </c>
      <c r="AA58" s="10"/>
      <c r="AB58" s="18">
        <f t="shared" si="0"/>
        <v>0</v>
      </c>
      <c r="AC58" s="18">
        <f t="shared" si="11"/>
        <v>0</v>
      </c>
      <c r="AD58" s="12" t="s">
        <v>200</v>
      </c>
      <c r="AE58" s="13"/>
      <c r="AF58" s="13"/>
      <c r="AG58" s="13" t="s">
        <v>259</v>
      </c>
      <c r="AH58" s="13" t="s">
        <v>279</v>
      </c>
      <c r="AI58" s="13" t="s">
        <v>279</v>
      </c>
      <c r="AJ58" s="13" t="s">
        <v>282</v>
      </c>
      <c r="AK58" s="13" t="s">
        <v>283</v>
      </c>
      <c r="AL58" s="13" t="s">
        <v>283</v>
      </c>
      <c r="AM58" s="13"/>
      <c r="AN58" s="13"/>
      <c r="AO58" s="13"/>
      <c r="AP58" s="6"/>
      <c r="AQ58" s="6"/>
      <c r="AR58" s="6"/>
    </row>
    <row r="59" spans="1:44" s="14" customFormat="1" ht="42" customHeight="1">
      <c r="A59" s="15" t="s">
        <v>284</v>
      </c>
      <c r="B59" s="2" t="s">
        <v>88</v>
      </c>
      <c r="C59" s="16" t="s">
        <v>285</v>
      </c>
      <c r="D59" s="16" t="s">
        <v>286</v>
      </c>
      <c r="E59" s="2" t="s">
        <v>92</v>
      </c>
      <c r="F59" s="2" t="s">
        <v>93</v>
      </c>
      <c r="G59" s="2" t="s">
        <v>94</v>
      </c>
      <c r="H59" s="2" t="s">
        <v>122</v>
      </c>
      <c r="I59" s="4" t="s">
        <v>96</v>
      </c>
      <c r="J59" s="2">
        <v>631010000</v>
      </c>
      <c r="K59" s="2" t="s">
        <v>97</v>
      </c>
      <c r="L59" s="58" t="s">
        <v>258</v>
      </c>
      <c r="M59" s="13"/>
      <c r="N59" s="13"/>
      <c r="O59" s="13" t="s">
        <v>152</v>
      </c>
      <c r="P59" s="13"/>
      <c r="Q59" s="13"/>
      <c r="R59" s="17">
        <v>0</v>
      </c>
      <c r="S59" s="17">
        <v>100</v>
      </c>
      <c r="T59" s="17">
        <v>0</v>
      </c>
      <c r="U59" s="13" t="s">
        <v>268</v>
      </c>
      <c r="V59" s="4" t="s">
        <v>100</v>
      </c>
      <c r="W59" s="69">
        <v>13070</v>
      </c>
      <c r="X59" s="66">
        <v>3687.12</v>
      </c>
      <c r="Y59" s="64">
        <f t="shared" si="12"/>
        <v>48190658.4</v>
      </c>
      <c r="Z59" s="64">
        <f t="shared" si="13"/>
        <v>53973537.408</v>
      </c>
      <c r="AA59" s="10"/>
      <c r="AB59" s="18">
        <f t="shared" si="0"/>
        <v>0</v>
      </c>
      <c r="AC59" s="18">
        <f t="shared" si="11"/>
        <v>0</v>
      </c>
      <c r="AD59" s="12" t="s">
        <v>200</v>
      </c>
      <c r="AE59" s="13"/>
      <c r="AF59" s="13"/>
      <c r="AG59" s="2" t="s">
        <v>101</v>
      </c>
      <c r="AH59" s="13" t="s">
        <v>287</v>
      </c>
      <c r="AI59" s="13" t="s">
        <v>287</v>
      </c>
      <c r="AJ59" s="13"/>
      <c r="AK59" s="13"/>
      <c r="AL59" s="13"/>
      <c r="AM59" s="13"/>
      <c r="AN59" s="13"/>
      <c r="AO59" s="13"/>
      <c r="AP59" s="6"/>
      <c r="AQ59" s="6"/>
      <c r="AR59" s="6"/>
    </row>
    <row r="60" spans="1:44" s="14" customFormat="1" ht="42" customHeight="1">
      <c r="A60" s="15" t="s">
        <v>288</v>
      </c>
      <c r="B60" s="2" t="s">
        <v>310</v>
      </c>
      <c r="C60" s="50" t="s">
        <v>289</v>
      </c>
      <c r="D60" s="51" t="s">
        <v>290</v>
      </c>
      <c r="E60" s="19" t="s">
        <v>92</v>
      </c>
      <c r="F60" s="19" t="s">
        <v>93</v>
      </c>
      <c r="G60" s="19" t="s">
        <v>94</v>
      </c>
      <c r="H60" s="2" t="s">
        <v>122</v>
      </c>
      <c r="I60" s="20" t="s">
        <v>96</v>
      </c>
      <c r="J60" s="2">
        <v>631010000</v>
      </c>
      <c r="K60" s="19" t="s">
        <v>97</v>
      </c>
      <c r="L60" s="58" t="s">
        <v>258</v>
      </c>
      <c r="M60" s="19"/>
      <c r="N60" s="19"/>
      <c r="O60" s="19"/>
      <c r="P60" s="7">
        <v>44927</v>
      </c>
      <c r="Q60" s="7">
        <v>45261</v>
      </c>
      <c r="R60" s="52">
        <v>100</v>
      </c>
      <c r="S60" s="52">
        <v>0</v>
      </c>
      <c r="T60" s="52">
        <v>0</v>
      </c>
      <c r="U60" s="19" t="s">
        <v>170</v>
      </c>
      <c r="V60" s="20" t="s">
        <v>100</v>
      </c>
      <c r="W60" s="70">
        <v>70</v>
      </c>
      <c r="X60" s="71">
        <v>9793.24</v>
      </c>
      <c r="Y60" s="70">
        <f t="shared" si="12"/>
        <v>685526.7999999999</v>
      </c>
      <c r="Z60" s="70">
        <f t="shared" si="13"/>
        <v>767790.016</v>
      </c>
      <c r="AA60" s="53"/>
      <c r="AB60" s="18">
        <f>AA60*X60</f>
        <v>0</v>
      </c>
      <c r="AC60" s="18">
        <f>IF(V60="С НДС",AB60*1.12,(IF(V60="НДС 8",AB60*1.08,AB60)))</f>
        <v>0</v>
      </c>
      <c r="AD60" s="54" t="s">
        <v>200</v>
      </c>
      <c r="AE60" s="19"/>
      <c r="AF60" s="19"/>
      <c r="AG60" s="19" t="s">
        <v>101</v>
      </c>
      <c r="AH60" s="19" t="s">
        <v>291</v>
      </c>
      <c r="AI60" s="19" t="s">
        <v>291</v>
      </c>
      <c r="AJ60" s="19" t="s">
        <v>292</v>
      </c>
      <c r="AK60" s="19" t="s">
        <v>293</v>
      </c>
      <c r="AL60" s="19" t="s">
        <v>293</v>
      </c>
      <c r="AM60" s="19"/>
      <c r="AN60" s="19"/>
      <c r="AO60" s="19"/>
      <c r="AP60" s="55"/>
      <c r="AQ60" s="55"/>
      <c r="AR60" s="55"/>
    </row>
    <row r="61" spans="1:44" s="14" customFormat="1" ht="42" customHeight="1">
      <c r="A61" s="15" t="s">
        <v>288</v>
      </c>
      <c r="B61" s="2" t="s">
        <v>316</v>
      </c>
      <c r="C61" s="50" t="s">
        <v>289</v>
      </c>
      <c r="D61" s="51" t="s">
        <v>290</v>
      </c>
      <c r="E61" s="19" t="s">
        <v>92</v>
      </c>
      <c r="F61" s="19" t="s">
        <v>93</v>
      </c>
      <c r="G61" s="19" t="s">
        <v>94</v>
      </c>
      <c r="H61" s="2" t="s">
        <v>122</v>
      </c>
      <c r="I61" s="20" t="s">
        <v>96</v>
      </c>
      <c r="J61" s="2">
        <v>631010000</v>
      </c>
      <c r="K61" s="19" t="s">
        <v>97</v>
      </c>
      <c r="L61" s="58" t="s">
        <v>294</v>
      </c>
      <c r="M61" s="19"/>
      <c r="N61" s="19"/>
      <c r="O61" s="19"/>
      <c r="P61" s="7">
        <v>44927</v>
      </c>
      <c r="Q61" s="7">
        <v>45261</v>
      </c>
      <c r="R61" s="52">
        <v>100</v>
      </c>
      <c r="S61" s="52">
        <v>0</v>
      </c>
      <c r="T61" s="52">
        <v>0</v>
      </c>
      <c r="U61" s="19" t="s">
        <v>170</v>
      </c>
      <c r="V61" s="20" t="s">
        <v>100</v>
      </c>
      <c r="W61" s="69">
        <v>1161</v>
      </c>
      <c r="X61" s="69">
        <v>11312.5</v>
      </c>
      <c r="Y61" s="69">
        <f>W61*X61</f>
        <v>13133812.5</v>
      </c>
      <c r="Z61" s="69">
        <f>Y61*1.12</f>
        <v>14709870.000000002</v>
      </c>
      <c r="AA61" s="53"/>
      <c r="AB61" s="18">
        <f>AA61*X61</f>
        <v>0</v>
      </c>
      <c r="AC61" s="18">
        <f>IF(V61="С НДС",AB61*1.12,(IF(V61="НДС 8",AB61*1.08,AB61)))</f>
        <v>0</v>
      </c>
      <c r="AD61" s="54" t="s">
        <v>200</v>
      </c>
      <c r="AE61" s="19"/>
      <c r="AF61" s="19"/>
      <c r="AG61" s="19" t="s">
        <v>101</v>
      </c>
      <c r="AH61" s="19" t="s">
        <v>295</v>
      </c>
      <c r="AI61" s="19" t="s">
        <v>295</v>
      </c>
      <c r="AJ61" s="19" t="s">
        <v>292</v>
      </c>
      <c r="AK61" s="19" t="s">
        <v>293</v>
      </c>
      <c r="AL61" s="19" t="s">
        <v>293</v>
      </c>
      <c r="AM61" s="19"/>
      <c r="AN61" s="19"/>
      <c r="AO61" s="19"/>
      <c r="AP61" s="55"/>
      <c r="AQ61" s="55"/>
      <c r="AR61" s="55"/>
    </row>
    <row r="62" spans="1:44" s="14" customFormat="1" ht="42" customHeight="1">
      <c r="A62" s="15" t="s">
        <v>296</v>
      </c>
      <c r="B62" s="2" t="s">
        <v>324</v>
      </c>
      <c r="C62" s="13" t="s">
        <v>297</v>
      </c>
      <c r="D62" s="13" t="s">
        <v>298</v>
      </c>
      <c r="E62" s="2" t="s">
        <v>92</v>
      </c>
      <c r="F62" s="2" t="s">
        <v>93</v>
      </c>
      <c r="G62" s="2" t="s">
        <v>94</v>
      </c>
      <c r="H62" s="2" t="s">
        <v>117</v>
      </c>
      <c r="I62" s="4" t="s">
        <v>96</v>
      </c>
      <c r="J62" s="2">
        <v>631010000</v>
      </c>
      <c r="K62" s="2" t="s">
        <v>97</v>
      </c>
      <c r="L62" s="58" t="s">
        <v>258</v>
      </c>
      <c r="M62" s="13"/>
      <c r="N62" s="13"/>
      <c r="O62" s="13" t="s">
        <v>152</v>
      </c>
      <c r="P62" s="13"/>
      <c r="Q62" s="13"/>
      <c r="R62" s="52">
        <v>0</v>
      </c>
      <c r="S62" s="52">
        <v>0</v>
      </c>
      <c r="T62" s="17">
        <v>100</v>
      </c>
      <c r="U62" s="19" t="s">
        <v>170</v>
      </c>
      <c r="V62" s="20" t="s">
        <v>100</v>
      </c>
      <c r="W62" s="64">
        <v>105</v>
      </c>
      <c r="X62" s="64">
        <v>236900</v>
      </c>
      <c r="Y62" s="64">
        <f t="shared" si="12"/>
        <v>24874500</v>
      </c>
      <c r="Z62" s="70">
        <f aca="true" t="shared" si="14" ref="Z62:Z66">IF(V62="С НДС",Y62*1.12,(IF(V62="НДС 8",Y62*1.08,Y62)))</f>
        <v>27859440.000000004</v>
      </c>
      <c r="AA62" s="10"/>
      <c r="AB62" s="18">
        <f aca="true" t="shared" si="15" ref="AB62:AB66">AA62*X62</f>
        <v>0</v>
      </c>
      <c r="AC62" s="18">
        <f aca="true" t="shared" si="16" ref="AC62:AC66">IF(V62="С НДС",AB62*1.12,(IF(V62="НДС 8",AB62*1.08,AB62)))</f>
        <v>0</v>
      </c>
      <c r="AD62" s="12" t="s">
        <v>200</v>
      </c>
      <c r="AE62" s="13"/>
      <c r="AF62" s="13"/>
      <c r="AG62" s="13" t="s">
        <v>299</v>
      </c>
      <c r="AH62" s="13" t="s">
        <v>300</v>
      </c>
      <c r="AI62" s="13" t="s">
        <v>300</v>
      </c>
      <c r="AJ62" s="57" t="s">
        <v>107</v>
      </c>
      <c r="AK62" s="13" t="s">
        <v>301</v>
      </c>
      <c r="AL62" s="13" t="s">
        <v>301</v>
      </c>
      <c r="AM62" s="57" t="s">
        <v>259</v>
      </c>
      <c r="AN62" s="13" t="s">
        <v>302</v>
      </c>
      <c r="AO62" s="13" t="s">
        <v>302</v>
      </c>
      <c r="AP62" s="6"/>
      <c r="AQ62" s="6"/>
      <c r="AR62" s="6"/>
    </row>
    <row r="63" spans="1:44" s="14" customFormat="1" ht="42" customHeight="1">
      <c r="A63" s="15" t="s">
        <v>303</v>
      </c>
      <c r="B63" s="2" t="s">
        <v>335</v>
      </c>
      <c r="C63" s="13" t="s">
        <v>297</v>
      </c>
      <c r="D63" s="13" t="s">
        <v>304</v>
      </c>
      <c r="E63" s="19" t="s">
        <v>92</v>
      </c>
      <c r="F63" s="19" t="s">
        <v>93</v>
      </c>
      <c r="G63" s="19" t="s">
        <v>94</v>
      </c>
      <c r="H63" s="2" t="s">
        <v>151</v>
      </c>
      <c r="I63" s="20" t="s">
        <v>96</v>
      </c>
      <c r="J63" s="2">
        <v>631010000</v>
      </c>
      <c r="K63" s="19" t="s">
        <v>97</v>
      </c>
      <c r="L63" s="58" t="s">
        <v>258</v>
      </c>
      <c r="M63" s="13"/>
      <c r="N63" s="13"/>
      <c r="O63" s="13" t="s">
        <v>152</v>
      </c>
      <c r="P63" s="13"/>
      <c r="Q63" s="13"/>
      <c r="R63" s="52">
        <v>0</v>
      </c>
      <c r="S63" s="52">
        <v>0</v>
      </c>
      <c r="T63" s="17">
        <v>100</v>
      </c>
      <c r="U63" s="19" t="s">
        <v>170</v>
      </c>
      <c r="V63" s="20" t="s">
        <v>100</v>
      </c>
      <c r="W63" s="64">
        <v>8</v>
      </c>
      <c r="X63" s="64">
        <v>1016400</v>
      </c>
      <c r="Y63" s="64">
        <f t="shared" si="12"/>
        <v>8131200</v>
      </c>
      <c r="Z63" s="70">
        <f>IF(V63="С НДС",Y63*1.12,(IF(V63="НДС 8",Y63*1.08,Y63)))</f>
        <v>9106944</v>
      </c>
      <c r="AA63" s="10"/>
      <c r="AB63" s="18">
        <f>AA63*X63</f>
        <v>0</v>
      </c>
      <c r="AC63" s="18">
        <f>IF(V63="С НДС",AB63*1.12,(IF(V63="НДС 8",AB63*1.08,AB63)))</f>
        <v>0</v>
      </c>
      <c r="AD63" s="54" t="s">
        <v>200</v>
      </c>
      <c r="AE63" s="13"/>
      <c r="AF63" s="13"/>
      <c r="AG63" s="57" t="s">
        <v>305</v>
      </c>
      <c r="AH63" s="13" t="s">
        <v>306</v>
      </c>
      <c r="AI63" s="13" t="s">
        <v>306</v>
      </c>
      <c r="AJ63" s="13"/>
      <c r="AK63" s="13"/>
      <c r="AL63" s="13"/>
      <c r="AM63" s="13"/>
      <c r="AN63" s="13"/>
      <c r="AO63" s="13"/>
      <c r="AP63" s="6"/>
      <c r="AQ63" s="6"/>
      <c r="AR63" s="6"/>
    </row>
    <row r="64" spans="1:44" s="14" customFormat="1" ht="42" customHeight="1">
      <c r="A64" s="15" t="s">
        <v>307</v>
      </c>
      <c r="B64" s="2" t="s">
        <v>349</v>
      </c>
      <c r="C64" s="13" t="s">
        <v>297</v>
      </c>
      <c r="D64" s="13" t="s">
        <v>304</v>
      </c>
      <c r="E64" s="19" t="s">
        <v>92</v>
      </c>
      <c r="F64" s="19" t="s">
        <v>93</v>
      </c>
      <c r="G64" s="19" t="s">
        <v>94</v>
      </c>
      <c r="H64" s="2" t="s">
        <v>151</v>
      </c>
      <c r="I64" s="20" t="s">
        <v>96</v>
      </c>
      <c r="J64" s="2">
        <v>631010000</v>
      </c>
      <c r="K64" s="19" t="s">
        <v>97</v>
      </c>
      <c r="L64" s="58" t="s">
        <v>258</v>
      </c>
      <c r="M64" s="13"/>
      <c r="N64" s="13"/>
      <c r="O64" s="13" t="s">
        <v>152</v>
      </c>
      <c r="P64" s="13"/>
      <c r="Q64" s="13"/>
      <c r="R64" s="52">
        <v>0</v>
      </c>
      <c r="S64" s="52">
        <v>0</v>
      </c>
      <c r="T64" s="17">
        <v>100</v>
      </c>
      <c r="U64" s="19" t="s">
        <v>170</v>
      </c>
      <c r="V64" s="20" t="s">
        <v>100</v>
      </c>
      <c r="W64" s="64">
        <v>7</v>
      </c>
      <c r="X64" s="64">
        <v>1016400</v>
      </c>
      <c r="Y64" s="64">
        <f t="shared" si="12"/>
        <v>7114800</v>
      </c>
      <c r="Z64" s="70">
        <f>IF(V64="С НДС",Y64*1.12,(IF(V64="НДС 8",Y64*1.08,Y64)))</f>
        <v>7968576.000000001</v>
      </c>
      <c r="AA64" s="10"/>
      <c r="AB64" s="18">
        <f t="shared" si="15"/>
        <v>0</v>
      </c>
      <c r="AC64" s="18">
        <f t="shared" si="16"/>
        <v>0</v>
      </c>
      <c r="AD64" s="12" t="s">
        <v>200</v>
      </c>
      <c r="AE64" s="13"/>
      <c r="AF64" s="13"/>
      <c r="AG64" s="57" t="s">
        <v>305</v>
      </c>
      <c r="AH64" s="13" t="s">
        <v>308</v>
      </c>
      <c r="AI64" s="13" t="s">
        <v>308</v>
      </c>
      <c r="AJ64" s="13"/>
      <c r="AK64" s="13"/>
      <c r="AL64" s="13"/>
      <c r="AM64" s="13"/>
      <c r="AN64" s="13"/>
      <c r="AO64" s="13"/>
      <c r="AP64" s="6"/>
      <c r="AQ64" s="6"/>
      <c r="AR64" s="6"/>
    </row>
    <row r="65" spans="1:44" s="14" customFormat="1" ht="42" customHeight="1">
      <c r="A65" s="15" t="s">
        <v>309</v>
      </c>
      <c r="B65" s="2" t="s">
        <v>350</v>
      </c>
      <c r="C65" s="13" t="s">
        <v>311</v>
      </c>
      <c r="D65" s="13" t="s">
        <v>312</v>
      </c>
      <c r="E65" s="2" t="s">
        <v>92</v>
      </c>
      <c r="F65" s="2" t="s">
        <v>93</v>
      </c>
      <c r="G65" s="2" t="s">
        <v>94</v>
      </c>
      <c r="H65" s="2" t="s">
        <v>117</v>
      </c>
      <c r="I65" s="4" t="s">
        <v>96</v>
      </c>
      <c r="J65" s="2">
        <v>631010000</v>
      </c>
      <c r="K65" s="2" t="s">
        <v>97</v>
      </c>
      <c r="L65" s="58" t="s">
        <v>258</v>
      </c>
      <c r="M65" s="13"/>
      <c r="N65" s="13"/>
      <c r="O65" s="13" t="s">
        <v>152</v>
      </c>
      <c r="P65" s="13"/>
      <c r="Q65" s="13"/>
      <c r="R65" s="52">
        <v>0</v>
      </c>
      <c r="S65" s="52">
        <v>0</v>
      </c>
      <c r="T65" s="17">
        <v>100</v>
      </c>
      <c r="U65" s="2" t="s">
        <v>99</v>
      </c>
      <c r="V65" s="4" t="s">
        <v>100</v>
      </c>
      <c r="W65" s="64">
        <v>41000</v>
      </c>
      <c r="X65" s="64">
        <v>1803.53</v>
      </c>
      <c r="Y65" s="64">
        <f t="shared" si="12"/>
        <v>73944730</v>
      </c>
      <c r="Z65" s="70">
        <f t="shared" si="14"/>
        <v>82818097.60000001</v>
      </c>
      <c r="AA65" s="10"/>
      <c r="AB65" s="18">
        <f t="shared" si="15"/>
        <v>0</v>
      </c>
      <c r="AC65" s="18">
        <f t="shared" si="16"/>
        <v>0</v>
      </c>
      <c r="AD65" s="54" t="s">
        <v>200</v>
      </c>
      <c r="AE65" s="13"/>
      <c r="AF65" s="13"/>
      <c r="AG65" s="13" t="s">
        <v>299</v>
      </c>
      <c r="AH65" s="13" t="s">
        <v>313</v>
      </c>
      <c r="AI65" s="13" t="s">
        <v>313</v>
      </c>
      <c r="AJ65" s="57" t="s">
        <v>259</v>
      </c>
      <c r="AK65" s="13" t="s">
        <v>314</v>
      </c>
      <c r="AL65" s="13" t="s">
        <v>314</v>
      </c>
      <c r="AM65" s="13"/>
      <c r="AN65" s="13"/>
      <c r="AO65" s="13"/>
      <c r="AP65" s="6"/>
      <c r="AQ65" s="6"/>
      <c r="AR65" s="6"/>
    </row>
    <row r="66" spans="1:44" s="14" customFormat="1" ht="42" customHeight="1">
      <c r="A66" s="15" t="s">
        <v>315</v>
      </c>
      <c r="B66" s="2" t="s">
        <v>360</v>
      </c>
      <c r="C66" s="13" t="s">
        <v>317</v>
      </c>
      <c r="D66" s="13" t="s">
        <v>318</v>
      </c>
      <c r="E66" s="19" t="s">
        <v>92</v>
      </c>
      <c r="F66" s="19" t="s">
        <v>93</v>
      </c>
      <c r="G66" s="19" t="s">
        <v>94</v>
      </c>
      <c r="H66" s="2" t="s">
        <v>126</v>
      </c>
      <c r="I66" s="20" t="s">
        <v>96</v>
      </c>
      <c r="J66" s="2">
        <v>631010000</v>
      </c>
      <c r="K66" s="2" t="s">
        <v>97</v>
      </c>
      <c r="L66" s="58" t="s">
        <v>258</v>
      </c>
      <c r="M66" s="13"/>
      <c r="N66" s="13"/>
      <c r="O66" s="13" t="s">
        <v>152</v>
      </c>
      <c r="P66" s="13"/>
      <c r="Q66" s="13"/>
      <c r="R66" s="52">
        <v>100</v>
      </c>
      <c r="S66" s="52">
        <v>0</v>
      </c>
      <c r="T66" s="17">
        <v>0</v>
      </c>
      <c r="U66" s="19" t="s">
        <v>170</v>
      </c>
      <c r="V66" s="20" t="s">
        <v>100</v>
      </c>
      <c r="W66" s="64">
        <v>4501.792</v>
      </c>
      <c r="X66" s="64">
        <v>279264</v>
      </c>
      <c r="Y66" s="64">
        <f t="shared" si="12"/>
        <v>1257188441.088</v>
      </c>
      <c r="Z66" s="70">
        <f t="shared" si="14"/>
        <v>1408051054.0185602</v>
      </c>
      <c r="AA66" s="10"/>
      <c r="AB66" s="18">
        <f t="shared" si="15"/>
        <v>0</v>
      </c>
      <c r="AC66" s="18">
        <f t="shared" si="16"/>
        <v>0</v>
      </c>
      <c r="AD66" s="12" t="s">
        <v>200</v>
      </c>
      <c r="AE66" s="13"/>
      <c r="AF66" s="13"/>
      <c r="AG66" s="19" t="s">
        <v>101</v>
      </c>
      <c r="AH66" s="13" t="s">
        <v>319</v>
      </c>
      <c r="AI66" s="13" t="s">
        <v>319</v>
      </c>
      <c r="AJ66" s="57" t="s">
        <v>259</v>
      </c>
      <c r="AK66" s="13" t="s">
        <v>320</v>
      </c>
      <c r="AL66" s="13" t="s">
        <v>320</v>
      </c>
      <c r="AM66" s="13" t="s">
        <v>321</v>
      </c>
      <c r="AN66" s="13" t="s">
        <v>322</v>
      </c>
      <c r="AO66" s="13" t="s">
        <v>322</v>
      </c>
      <c r="AP66" s="6"/>
      <c r="AQ66" s="6"/>
      <c r="AR66" s="6"/>
    </row>
    <row r="67" spans="1:44" s="14" customFormat="1" ht="42" customHeight="1">
      <c r="A67" s="47" t="s">
        <v>323</v>
      </c>
      <c r="B67" s="2" t="s">
        <v>361</v>
      </c>
      <c r="C67" s="48" t="s">
        <v>325</v>
      </c>
      <c r="D67" s="48" t="s">
        <v>326</v>
      </c>
      <c r="E67" s="19" t="s">
        <v>327</v>
      </c>
      <c r="F67" s="19" t="s">
        <v>93</v>
      </c>
      <c r="G67" s="19" t="s">
        <v>94</v>
      </c>
      <c r="H67" s="2" t="s">
        <v>117</v>
      </c>
      <c r="I67" s="20" t="s">
        <v>96</v>
      </c>
      <c r="J67" s="2">
        <v>631010000</v>
      </c>
      <c r="K67" s="2" t="s">
        <v>97</v>
      </c>
      <c r="L67" s="58" t="s">
        <v>258</v>
      </c>
      <c r="M67" s="13"/>
      <c r="N67" s="13"/>
      <c r="O67" s="13" t="s">
        <v>152</v>
      </c>
      <c r="P67" s="13"/>
      <c r="Q67" s="13"/>
      <c r="R67" s="52">
        <v>0</v>
      </c>
      <c r="S67" s="52">
        <v>0</v>
      </c>
      <c r="T67" s="52">
        <v>100</v>
      </c>
      <c r="U67" s="19" t="s">
        <v>328</v>
      </c>
      <c r="V67" s="20" t="s">
        <v>100</v>
      </c>
      <c r="W67" s="64">
        <v>12</v>
      </c>
      <c r="X67" s="64">
        <v>1863.81</v>
      </c>
      <c r="Y67" s="64">
        <f>W67*X67</f>
        <v>22365.72</v>
      </c>
      <c r="Z67" s="70">
        <f>IF(V67="С НДС",Y67*1.12,(IF(V67="НДС 8",Y67*1.08,Y67)))</f>
        <v>25049.606400000004</v>
      </c>
      <c r="AA67" s="10"/>
      <c r="AB67" s="18">
        <f>AA67*X67</f>
        <v>0</v>
      </c>
      <c r="AC67" s="18">
        <f>IF(V67="С НДС",AB67*1.12,(IF(V67="НДС 8",AB67*1.08,AB67)))</f>
        <v>0</v>
      </c>
      <c r="AD67" s="12" t="s">
        <v>200</v>
      </c>
      <c r="AE67" s="13"/>
      <c r="AF67" s="13"/>
      <c r="AG67" s="57" t="s">
        <v>329</v>
      </c>
      <c r="AH67" s="13" t="s">
        <v>330</v>
      </c>
      <c r="AI67" s="13" t="s">
        <v>330</v>
      </c>
      <c r="AJ67" s="57" t="s">
        <v>331</v>
      </c>
      <c r="AK67" s="6" t="s">
        <v>332</v>
      </c>
      <c r="AL67" s="13" t="s">
        <v>333</v>
      </c>
      <c r="AM67" s="13"/>
      <c r="AN67" s="13"/>
      <c r="AO67" s="13"/>
      <c r="AP67" s="6"/>
      <c r="AQ67" s="6"/>
      <c r="AR67" s="6"/>
    </row>
    <row r="68" spans="1:44" s="14" customFormat="1" ht="42" customHeight="1">
      <c r="A68" s="47" t="s">
        <v>334</v>
      </c>
      <c r="B68" s="2" t="s">
        <v>364</v>
      </c>
      <c r="C68" s="48" t="s">
        <v>325</v>
      </c>
      <c r="D68" s="48" t="s">
        <v>336</v>
      </c>
      <c r="E68" s="19" t="s">
        <v>327</v>
      </c>
      <c r="F68" s="19" t="s">
        <v>93</v>
      </c>
      <c r="G68" s="19" t="s">
        <v>94</v>
      </c>
      <c r="H68" s="2" t="s">
        <v>117</v>
      </c>
      <c r="I68" s="20" t="s">
        <v>96</v>
      </c>
      <c r="J68" s="2">
        <v>631010000</v>
      </c>
      <c r="K68" s="2" t="s">
        <v>97</v>
      </c>
      <c r="L68" s="58" t="s">
        <v>258</v>
      </c>
      <c r="M68" s="13"/>
      <c r="N68" s="13"/>
      <c r="O68" s="13" t="s">
        <v>152</v>
      </c>
      <c r="P68" s="13"/>
      <c r="Q68" s="13"/>
      <c r="R68" s="52">
        <v>0</v>
      </c>
      <c r="S68" s="52">
        <v>0</v>
      </c>
      <c r="T68" s="52">
        <v>100</v>
      </c>
      <c r="U68" s="19" t="s">
        <v>337</v>
      </c>
      <c r="V68" s="20" t="s">
        <v>100</v>
      </c>
      <c r="W68" s="64">
        <v>3</v>
      </c>
      <c r="X68" s="64">
        <v>3495.9</v>
      </c>
      <c r="Y68" s="64">
        <f>W68*X68</f>
        <v>10487.7</v>
      </c>
      <c r="Z68" s="70">
        <f>IF(V68="С НДС",Y68*1.12,(IF(V68="НДС 8",Y68*1.08,Y68)))</f>
        <v>11746.224000000002</v>
      </c>
      <c r="AA68" s="10"/>
      <c r="AB68" s="18">
        <f>AA68*X68</f>
        <v>0</v>
      </c>
      <c r="AC68" s="18">
        <f>IF(V68="С НДС",AB68*1.12,(IF(V68="НДС 8",AB68*1.08,AB68)))</f>
        <v>0</v>
      </c>
      <c r="AD68" s="12" t="s">
        <v>200</v>
      </c>
      <c r="AE68" s="13"/>
      <c r="AF68" s="13"/>
      <c r="AG68" s="57" t="s">
        <v>329</v>
      </c>
      <c r="AH68" s="13" t="s">
        <v>338</v>
      </c>
      <c r="AI68" s="13" t="s">
        <v>338</v>
      </c>
      <c r="AJ68" s="57" t="s">
        <v>331</v>
      </c>
      <c r="AK68" s="6" t="s">
        <v>339</v>
      </c>
      <c r="AL68" s="13" t="s">
        <v>340</v>
      </c>
      <c r="AM68" s="57" t="s">
        <v>341</v>
      </c>
      <c r="AN68" s="13" t="s">
        <v>342</v>
      </c>
      <c r="AO68" s="13" t="s">
        <v>343</v>
      </c>
      <c r="AP68" s="6"/>
      <c r="AQ68" s="6"/>
      <c r="AR68" s="6"/>
    </row>
    <row r="69" spans="1:35" s="59" customFormat="1" ht="52.5" customHeight="1">
      <c r="A69" s="15" t="s">
        <v>242</v>
      </c>
      <c r="B69" s="2" t="s">
        <v>369</v>
      </c>
      <c r="C69" s="48" t="s">
        <v>243</v>
      </c>
      <c r="D69" s="48" t="s">
        <v>244</v>
      </c>
      <c r="E69" s="19" t="s">
        <v>92</v>
      </c>
      <c r="F69" s="19" t="s">
        <v>93</v>
      </c>
      <c r="G69" s="19" t="s">
        <v>94</v>
      </c>
      <c r="H69" s="2" t="s">
        <v>151</v>
      </c>
      <c r="I69" s="20" t="s">
        <v>96</v>
      </c>
      <c r="J69" s="2">
        <v>631010000</v>
      </c>
      <c r="K69" s="19" t="s">
        <v>97</v>
      </c>
      <c r="L69" s="58" t="s">
        <v>98</v>
      </c>
      <c r="P69" s="60">
        <v>44986</v>
      </c>
      <c r="Q69" s="60">
        <v>45078</v>
      </c>
      <c r="R69" s="61">
        <v>100</v>
      </c>
      <c r="S69" s="61">
        <v>0</v>
      </c>
      <c r="T69" s="52">
        <v>0</v>
      </c>
      <c r="U69" s="2" t="s">
        <v>99</v>
      </c>
      <c r="V69" s="20" t="s">
        <v>100</v>
      </c>
      <c r="W69" s="69">
        <v>61000</v>
      </c>
      <c r="X69" s="69">
        <v>2322</v>
      </c>
      <c r="Y69" s="69">
        <f>X69*W69</f>
        <v>141642000</v>
      </c>
      <c r="Z69" s="69">
        <f>Y69*1.12</f>
        <v>158639040.00000003</v>
      </c>
      <c r="AB69" s="18">
        <f>AA69*X69</f>
        <v>0</v>
      </c>
      <c r="AC69" s="18">
        <f>IF(V69="С НДС",AB69*1.12,(IF(V69="НДС 8",AB69*1.08,AB69)))</f>
        <v>0</v>
      </c>
      <c r="AD69" s="54" t="s">
        <v>200</v>
      </c>
      <c r="AG69" s="19" t="s">
        <v>101</v>
      </c>
      <c r="AH69" s="20" t="s">
        <v>245</v>
      </c>
      <c r="AI69" s="20" t="s">
        <v>245</v>
      </c>
    </row>
  </sheetData>
  <mergeCells count="37">
    <mergeCell ref="AB7:AB8"/>
    <mergeCell ref="AC7:AC8"/>
    <mergeCell ref="AE7:AE8"/>
    <mergeCell ref="AF7:AF8"/>
    <mergeCell ref="AG7:AI7"/>
    <mergeCell ref="M6:Q6"/>
    <mergeCell ref="R6:T7"/>
    <mergeCell ref="AG6:AR6"/>
    <mergeCell ref="W7:W8"/>
    <mergeCell ref="X7:X8"/>
    <mergeCell ref="Y7:Y8"/>
    <mergeCell ref="Z7:Z8"/>
    <mergeCell ref="V6:V8"/>
    <mergeCell ref="W6:Z6"/>
    <mergeCell ref="AA6:AC6"/>
    <mergeCell ref="AD6:AD8"/>
    <mergeCell ref="AE6:AF6"/>
    <mergeCell ref="AJ7:AL7"/>
    <mergeCell ref="AM7:AO7"/>
    <mergeCell ref="AP7:AR7"/>
    <mergeCell ref="AA7:AA8"/>
    <mergeCell ref="U6:U8"/>
    <mergeCell ref="M7:N7"/>
    <mergeCell ref="P7:Q7"/>
    <mergeCell ref="B1:AD1"/>
    <mergeCell ref="A6:A8"/>
    <mergeCell ref="B6:B8"/>
    <mergeCell ref="C6:C8"/>
    <mergeCell ref="D6:D8"/>
    <mergeCell ref="E6:E8"/>
    <mergeCell ref="F6:F8"/>
    <mergeCell ref="G6:G8"/>
    <mergeCell ref="H6:H8"/>
    <mergeCell ref="I6:I8"/>
    <mergeCell ref="J6:J8"/>
    <mergeCell ref="K6:K8"/>
    <mergeCell ref="L6:L8"/>
  </mergeCells>
  <dataValidations count="9">
    <dataValidation type="list" allowBlank="1" showInputMessage="1" showErrorMessage="1" sqref="V16 V11 V32:V34 V36:V39">
      <formula1>С_НДС</formula1>
    </dataValidation>
    <dataValidation type="list" allowBlank="1" showInputMessage="1" showErrorMessage="1" sqref="N40:N48 N53:N68 N17:N31 N10">
      <formula1>Тип_дней</formula1>
    </dataValidation>
    <dataValidation type="whole" allowBlank="1" showInputMessage="1" showErrorMessage="1" sqref="R53:S66 S40:T48 R67:T68 P35:P36 T49:T69 P48:R48 R40:R47 R49 R10:T39">
      <formula1>0</formula1>
      <formula2>100</formula2>
    </dataValidation>
    <dataValidation type="list" allowBlank="1" showInputMessage="1" showErrorMessage="1" sqref="U43:U69 U10:U40">
      <formula1>ЕИ</formula1>
    </dataValidation>
    <dataValidation type="custom" allowBlank="1" showInputMessage="1" showErrorMessage="1" sqref="Y43:Y48 Y53:Y60 Y62:Y68 Y10:Y39">
      <formula1>W10*X10</formula1>
    </dataValidation>
    <dataValidation type="textLength" operator="equal" allowBlank="1" showInputMessage="1" showErrorMessage="1" error="Код КАТО должен содержать 9 символов" sqref="F23:F31 J23:J31 F41:F69 J41:J42 J48:J69">
      <formula1>9</formula1>
    </dataValidation>
    <dataValidation type="list" allowBlank="1" showInputMessage="1" sqref="AP56 AJ10:AJ24 AJ41:AJ68 AP10:AP16 AG41:AG69 AM41:AM68 AP25:AP39 AM10:AM39 AJ32:AJ39 AG10:AG39">
      <formula1>атр</formula1>
    </dataValidation>
    <dataValidation type="list" allowBlank="1" showInputMessage="1" showErrorMessage="1" sqref="I10:I22 I43:I69 I25:I39">
      <formula1>Классификатор_стран</formula1>
    </dataValidation>
    <dataValidation type="list" allowBlank="1" showInputMessage="1" showErrorMessage="1" sqref="L10:L22 I48 L25:L47">
      <formula1>Инкотермс</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Баталова Рената Нурлановна</dc:creator>
  <cp:keywords/>
  <dc:description/>
  <cp:lastModifiedBy>Баталова Рената Нурлановна</cp:lastModifiedBy>
  <dcterms:created xsi:type="dcterms:W3CDTF">2015-06-05T18:19:34Z</dcterms:created>
  <dcterms:modified xsi:type="dcterms:W3CDTF">2023-04-06T05:09:21Z</dcterms:modified>
  <cp:category/>
  <cp:version/>
  <cp:contentType/>
  <cp:contentStatus/>
</cp:coreProperties>
</file>