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1 кв 2024\На сайте\"/>
    </mc:Choice>
  </mc:AlternateContent>
  <xr:revisionPtr revIDLastSave="0" documentId="13_ncr:1_{DA273190-5740-4952-ACEB-DA4969AC942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Ф1!$A$1:$D$164</definedName>
    <definedName name="Z_942BA421_E001_4FC3_9C0F_8E0D53E3C61F_.wvu.PrintArea" localSheetId="1" hidden="1">Ф2!$A$1:$D$86</definedName>
    <definedName name="Z_942BA421_E001_4FC3_9C0F_8E0D53E3C61F_.wvu.PrintArea" localSheetId="2" hidden="1">Ф3!$A$1:$D$108</definedName>
    <definedName name="Z_942BA421_E001_4FC3_9C0F_8E0D53E3C61F_.wvu.PrintArea" localSheetId="3" hidden="1">Ф4!$A$1:$K$107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Ф1!$A$8:$D$164</definedName>
    <definedName name="Z_A8D0D40D_9ED2_4FAF_AC66_1CCAA7B1301F_.wvu.PrintArea" localSheetId="1" hidden="1">Ф2!$A$8:$D$86</definedName>
    <definedName name="Z_A8D0D40D_9ED2_4FAF_AC66_1CCAA7B1301F_.wvu.PrintArea" localSheetId="2" hidden="1">Ф3!$A$1:$D$108</definedName>
    <definedName name="Z_A8D0D40D_9ED2_4FAF_AC66_1CCAA7B1301F_.wvu.PrintArea" localSheetId="3" hidden="1">Ф4!$A$9:$K$107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Ф1!$A$1:$D$164</definedName>
    <definedName name="_xlnm.Print_Area" localSheetId="1">Ф2!$A$1:$D$86</definedName>
    <definedName name="_xlnm.Print_Area" localSheetId="2">Ф3!$A$1:$D$108</definedName>
    <definedName name="_xlnm.Print_Area" localSheetId="3">Ф4!$A$1:$K$107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4" l="1"/>
  <c r="F57" i="4"/>
  <c r="F55" i="4" s="1"/>
  <c r="F54" i="4"/>
  <c r="G33" i="4"/>
  <c r="G19" i="4"/>
  <c r="G22" i="4"/>
  <c r="G20" i="4" s="1"/>
  <c r="G49" i="4" s="1"/>
  <c r="F19" i="4"/>
  <c r="F20" i="4"/>
  <c r="F22" i="4"/>
  <c r="D86" i="3"/>
  <c r="C86" i="3"/>
  <c r="G57" i="4" l="1"/>
  <c r="G55" i="4" s="1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84" i="4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77" i="1"/>
  <c r="C77" i="1"/>
  <c r="D61" i="1"/>
  <c r="C61" i="1"/>
  <c r="D50" i="1"/>
  <c r="C50" i="1"/>
  <c r="C44" i="1"/>
  <c r="D44" i="1"/>
  <c r="D36" i="1"/>
  <c r="C36" i="1"/>
  <c r="D26" i="1"/>
  <c r="C26" i="1"/>
  <c r="C108" i="1" l="1"/>
  <c r="C35" i="2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81" i="1"/>
  <c r="D81" i="1"/>
  <c r="I68" i="4"/>
  <c r="K68" i="4" s="1"/>
  <c r="I57" i="4"/>
  <c r="K57" i="4" s="1"/>
  <c r="I70" i="4"/>
  <c r="K70" i="4" s="1"/>
  <c r="C144" i="1" l="1"/>
  <c r="D84" i="3"/>
  <c r="C84" i="3"/>
  <c r="D144" i="1"/>
  <c r="C82" i="1"/>
  <c r="D82" i="1"/>
  <c r="I49" i="4"/>
  <c r="K49" i="4" s="1"/>
  <c r="D85" i="4"/>
  <c r="C13" i="4"/>
  <c r="C10" i="4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<sst xmlns="http://schemas.openxmlformats.org/spreadsheetml/2006/main" count="519" uniqueCount="413">
  <si>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</si>
  <si>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</si>
  <si>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</si>
  <si>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</si>
  <si>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</si>
  <si>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</si>
  <si>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</si>
  <si>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</si>
  <si>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</si>
  <si>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</si>
  <si>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</si>
  <si>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</si>
  <si>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</si>
  <si>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</si>
  <si>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</si>
  <si>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</si>
  <si>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</si>
  <si>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</si>
  <si>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</si>
  <si>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</si>
  <si>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</si>
  <si>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</si>
  <si>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</si>
  <si>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</si>
  <si>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</si>
  <si>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</si>
  <si>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</si>
  <si>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</si>
  <si>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</si>
  <si>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</si>
  <si>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</si>
  <si>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</si>
  <si>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</si>
  <si>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</si>
  <si>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</si>
  <si>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</si>
  <si>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</si>
  <si>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</si>
  <si>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</si>
  <si>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</si>
  <si>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</si>
  <si>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</si>
  <si>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</si>
  <si>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</si>
  <si>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</si>
  <si>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</si>
  <si>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</si>
  <si>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</si>
  <si>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</si>
  <si>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</si>
  <si>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</si>
  <si>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</si>
  <si>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</si>
  <si>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</si>
  <si>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</si>
  <si>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</si>
  <si>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</si>
  <si>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</si>
  <si>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</si>
  <si>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</si>
  <si>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</si>
  <si>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</si>
  <si>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</si>
  <si>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</si>
  <si>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</si>
  <si>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</si>
  <si>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</si>
  <si>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</si>
  <si>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</si>
  <si>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</si>
  <si>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</si>
  <si>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</si>
  <si>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</si>
  <si>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</si>
  <si>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</si>
  <si>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</si>
  <si>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</si>
  <si>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</si>
  <si>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</si>
  <si>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</si>
  <si>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</si>
  <si>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</si>
  <si>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</si>
  <si>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</si>
  <si>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</si>
  <si>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</si>
  <si>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</si>
  <si>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</si>
  <si>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</si>
  <si>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</si>
  <si>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</si>
  <si>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</si>
  <si>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</si>
  <si>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</si>
  <si>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</si>
  <si>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</si>
  <si>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</si>
  <si>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</si>
  <si>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</si>
  <si>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</si>
  <si>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</si>
  <si>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</si>
  <si>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</si>
  <si>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</si>
  <si>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</si>
  <si>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</si>
  <si>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</si>
  <si>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</si>
  <si>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</si>
  <si>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</si>
  <si>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</si>
  <si>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</si>
  <si>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</si>
  <si>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</si>
  <si>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</si>
  <si>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</si>
  <si>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</si>
  <si>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</si>
  <si>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</si>
  <si>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</si>
  <si>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</si>
  <si>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</si>
  <si>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</si>
  <si>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</si>
  <si>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</si>
  <si>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</si>
  <si>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</si>
  <si>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</si>
  <si>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</si>
  <si>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</si>
  <si>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</si>
  <si>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</si>
  <si>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</si>
  <si>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</si>
  <si>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</si>
  <si>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</si>
  <si>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</si>
  <si>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</si>
  <si>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</si>
  <si>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</si>
  <si>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</si>
  <si>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</si>
  <si>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</si>
  <si>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</si>
  <si>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</si>
  <si>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</si>
  <si>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</si>
  <si>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</si>
  <si>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</si>
  <si>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</si>
  <si>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</si>
  <si>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</si>
  <si>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</si>
  <si>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</si>
  <si>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</si>
  <si>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</si>
  <si>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</si>
  <si>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</si>
  <si>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</si>
  <si>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</si>
  <si>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</si>
  <si>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</si>
  <si>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</si>
  <si>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</si>
  <si>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</si>
  <si>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</si>
  <si>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</si>
  <si>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</si>
  <si>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</si>
  <si>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</si>
  <si>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</si>
  <si>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</si>
  <si>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</si>
  <si>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</si>
  <si>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</si>
  <si>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</si>
  <si>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</si>
  <si>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</si>
  <si>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</si>
  <si>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</si>
  <si>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</si>
  <si>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</si>
  <si>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</si>
  <si>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</si>
  <si>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</si>
  <si>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</si>
  <si>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</si>
  <si>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</si>
  <si>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</si>
  <si>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</si>
  <si>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</si>
  <si>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</si>
  <si>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</si>
  <si>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</si>
  <si>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</si>
  <si>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</si>
  <si>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</si>
  <si>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</si>
  <si>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</si>
  <si>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</si>
  <si>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</si>
  <si>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</si>
  <si>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</si>
  <si>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</si>
  <si>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</si>
  <si>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</si>
  <si>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</si>
  <si>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</si>
  <si>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</si>
  <si>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</si>
  <si>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</si>
  <si>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</si>
  <si>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</si>
  <si>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</si>
  <si>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</si>
  <si>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</si>
  <si>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</si>
  <si>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</si>
  <si>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</si>
  <si>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</si>
  <si>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</si>
  <si>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</si>
  <si>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</si>
  <si>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</si>
  <si>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</si>
  <si>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</si>
  <si>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</si>
  <si>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</si>
  <si>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</si>
  <si>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</si>
  <si>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</si>
  <si>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</si>
  <si>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</si>
  <si>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</si>
  <si>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</si>
  <si>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</si>
  <si>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</si>
  <si>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</si>
  <si>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</si>
  <si>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</si>
  <si>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</si>
  <si>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</si>
  <si>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</si>
  <si>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</si>
  <si>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</si>
  <si>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</si>
  <si>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</si>
  <si>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</si>
  <si>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</si>
  <si>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</si>
  <si>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</si>
  <si>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</si>
  <si>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</si>
  <si>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</si>
  <si>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</si>
  <si>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</si>
  <si>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</si>
  <si>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</si>
  <si>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</si>
  <si>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</si>
  <si>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</si>
  <si>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</si>
  <si>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</si>
  <si>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</si>
  <si>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</si>
  <si>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</si>
  <si>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</si>
  <si>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</si>
  <si>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</si>
  <si>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</si>
  <si>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</si>
  <si>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</si>
  <si>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</si>
  <si>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</si>
  <si>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</si>
  <si>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</si>
  <si>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</si>
  <si>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</si>
  <si>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</si>
  <si>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</si>
  <si>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</si>
  <si>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</si>
  <si>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</si>
  <si>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</si>
  <si>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</si>
  <si>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</si>
  <si>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</si>
  <si>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</si>
  <si>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</si>
  <si>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</si>
  <si>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</si>
  <si>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</si>
  <si>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</si>
  <si>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</si>
  <si>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</si>
  <si>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</si>
  <si>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</si>
  <si>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</si>
  <si>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</si>
  <si>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</si>
  <si>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</si>
  <si>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</si>
  <si>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</si>
  <si>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</si>
  <si>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</si>
  <si>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</si>
  <si>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</si>
  <si>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</si>
  <si>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</si>
  <si>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</si>
  <si>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</si>
  <si>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</si>
  <si>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</si>
  <si>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</si>
  <si>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</si>
  <si>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</si>
  <si>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</si>
  <si>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</si>
  <si>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</si>
  <si>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</si>
  <si>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</si>
  <si>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</si>
  <si>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</si>
  <si>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</si>
  <si>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</si>
  <si>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</si>
  <si>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</si>
  <si>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</si>
  <si>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</si>
  <si>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</si>
  <si>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</si>
  <si>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</si>
  <si>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</si>
  <si>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</si>
  <si>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</si>
  <si>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</si>
  <si>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</si>
  <si>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</si>
  <si>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</si>
  <si>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</si>
  <si>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</si>
  <si>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</si>
  <si>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</si>
  <si>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</si>
  <si>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</si>
  <si>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</si>
  <si>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</si>
  <si>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</si>
  <si>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</si>
  <si>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</si>
  <si>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</si>
  <si>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</si>
  <si>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</si>
  <si>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</si>
  <si>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</si>
  <si>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</si>
  <si>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</si>
  <si>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</si>
  <si>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</si>
  <si>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</si>
  <si>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</si>
  <si>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</si>
  <si>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</si>
  <si>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</si>
  <si>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</si>
  <si>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</si>
  <si>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</si>
  <si>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</si>
  <si>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</si>
  <si>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</si>
  <si>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</si>
  <si>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</si>
  <si>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</si>
  <si>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</si>
  <si>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</si>
  <si>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</si>
  <si>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</si>
  <si>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</si>
  <si>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</si>
  <si>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</si>
  <si>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</si>
  <si>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</si>
  <si>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</si>
  <si>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</si>
  <si>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</si>
  <si>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</si>
  <si>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</si>
  <si>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</si>
  <si>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</si>
  <si>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</si>
  <si>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</si>
  <si>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</si>
  <si>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</si>
  <si>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</si>
  <si>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</si>
  <si>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</si>
  <si>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</si>
  <si>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</si>
  <si>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</si>
  <si>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</si>
  <si>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</si>
  <si>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</si>
  <si>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</si>
  <si>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</si>
  <si>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</si>
  <si>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</si>
  <si>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</si>
  <si>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</si>
  <si>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</si>
  <si>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</si>
  <si>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>Бас бухгалтер                                                      Оразбекова Динара Тлеукеновна</t>
  </si>
  <si>
    <t>есепті кезең 31.03.2024 жыл</t>
  </si>
  <si>
    <t>Есепті жылдың 31 наурыз сальдо (500 жол + 600 жол + 700 жол+719 жол)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</si>
</sst>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1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33" fillId="0" borderId="0" xfId="0" applyFont="1" applyBorder="1" applyProtection="1">
      <protection locked="0"/>
    </xf>
    <xf numFmtId="164" fontId="32" fillId="0" borderId="0" xfId="0" applyFont="1" applyBorder="1" applyProtection="1">
      <protection locked="0"/>
    </xf>
    <xf numFmtId="164" fontId="1" fillId="0" borderId="0" xfId="0" applyFont="1" applyBorder="1" applyProtection="1">
      <protection locked="0"/>
    </xf>
    <xf numFmtId="164" fontId="0" fillId="0" borderId="0" xfId="0" applyBorder="1" applyProtection="1">
      <protection locked="0"/>
    </xf>
    <xf numFmtId="164" fontId="3" fillId="0" borderId="0" xfId="2" applyFont="1" applyBorder="1" applyProtection="1">
      <protection locked="0"/>
    </xf>
    <xf numFmtId="164" fontId="0" fillId="0" borderId="0" xfId="0" applyBorder="1"/>
    <xf numFmtId="0" fontId="27" fillId="0" borderId="0" xfId="2" applyNumberFormat="1" applyFont="1" applyBorder="1" applyAlignment="1" applyProtection="1">
      <alignment horizontal="left" wrapText="1"/>
      <protection locked="0"/>
    </xf>
    <xf numFmtId="0" fontId="25" fillId="0" borderId="0" xfId="2" applyNumberFormat="1" applyFont="1" applyBorder="1" applyProtection="1">
      <protection locked="0"/>
    </xf>
    <xf numFmtId="0" fontId="15" fillId="0" borderId="0" xfId="2" applyNumberFormat="1" applyFont="1" applyBorder="1" applyAlignment="1" applyProtection="1">
      <alignment wrapText="1"/>
      <protection locked="0"/>
    </xf>
    <xf numFmtId="0" fontId="25" fillId="0" borderId="0" xfId="2" applyNumberFormat="1" applyFont="1" applyBorder="1" applyAlignment="1" applyProtection="1">
      <alignment wrapText="1"/>
      <protection locked="0"/>
    </xf>
    <xf numFmtId="168" fontId="26" fillId="0" borderId="0" xfId="1" applyFont="1" applyFill="1" applyBorder="1" applyProtection="1"/>
    <xf numFmtId="0" fontId="15" fillId="0" borderId="0" xfId="2" applyNumberFormat="1" applyFont="1" applyBorder="1"/>
    <xf numFmtId="0" fontId="25" fillId="0" borderId="0" xfId="2" applyNumberFormat="1" applyFont="1" applyBorder="1" applyAlignment="1" applyProtection="1">
      <alignment horizontal="left" wrapText="1"/>
      <protection locked="0"/>
    </xf>
    <xf numFmtId="0" fontId="15" fillId="0" borderId="0" xfId="2" applyNumberFormat="1" applyFont="1" applyBorder="1" applyProtection="1"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64"/>
  <sheetViews>
    <sheetView tabSelected="1" zoomScale="80" zoomScaleNormal="80" zoomScaleSheetLayoutView="80" workbookViewId="0">
      <selection activeCell="C158" sqref="C158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90</v>
      </c>
      <c r="E5" s="5"/>
      <c r="F5" s="5"/>
      <c r="G5" s="6"/>
      <c r="H5" s="6"/>
      <c r="I5" s="6"/>
    </row>
    <row r="6" spans="1:9" x14ac:dyDescent="0.2">
      <c r="C6" s="9"/>
      <c r="D6" s="10" t="s">
        <v>93</v>
      </c>
      <c r="E6" s="5"/>
      <c r="F6" s="5"/>
      <c r="G6" s="6"/>
      <c r="H6" s="6"/>
      <c r="I6" s="6"/>
    </row>
    <row r="7" spans="1:9" x14ac:dyDescent="0.2">
      <c r="C7" s="9"/>
      <c r="D7" s="10" t="s">
        <v>94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95</v>
      </c>
    </row>
    <row r="10" spans="1:9" ht="25.5" x14ac:dyDescent="0.2">
      <c r="A10" s="1" t="s">
        <v>96</v>
      </c>
      <c r="B10" s="2"/>
      <c r="C10" s="15" t="s">
        <v>97</v>
      </c>
    </row>
    <row r="11" spans="1:9" ht="51" x14ac:dyDescent="0.2">
      <c r="A11" s="1" t="s">
        <v>98</v>
      </c>
      <c r="B11" s="2"/>
      <c r="C11" s="15" t="s">
        <v>99</v>
      </c>
    </row>
    <row r="12" spans="1:9" x14ac:dyDescent="0.2">
      <c r="A12" s="1" t="s">
        <v>100</v>
      </c>
      <c r="B12" s="2"/>
      <c r="C12" s="15" t="s">
        <v>101</v>
      </c>
    </row>
    <row r="13" spans="1:9" ht="15.75" customHeight="1" x14ac:dyDescent="0.2">
      <c r="A13" s="1" t="s">
        <v>102</v>
      </c>
      <c r="B13" s="2"/>
      <c r="C13" s="15" t="s">
        <v>103</v>
      </c>
      <c r="D13" s="17"/>
    </row>
    <row r="14" spans="1:9" x14ac:dyDescent="0.2">
      <c r="A14" s="1" t="s">
        <v>104</v>
      </c>
      <c r="B14" s="2"/>
      <c r="C14" s="15" t="s">
        <v>105</v>
      </c>
      <c r="D14" s="17"/>
    </row>
    <row r="15" spans="1:9" x14ac:dyDescent="0.2">
      <c r="A15" s="1" t="s">
        <v>106</v>
      </c>
      <c r="B15" s="2"/>
      <c r="C15" s="18">
        <v>3916</v>
      </c>
      <c r="D15" s="17"/>
    </row>
    <row r="16" spans="1:9" x14ac:dyDescent="0.2">
      <c r="A16" s="1" t="s">
        <v>107</v>
      </c>
      <c r="B16" s="2"/>
      <c r="C16" s="15" t="s">
        <v>109</v>
      </c>
      <c r="D16" s="17"/>
    </row>
    <row r="17" spans="1:6" ht="51" x14ac:dyDescent="0.2">
      <c r="A17" s="1" t="s">
        <v>108</v>
      </c>
      <c r="B17" s="2"/>
      <c r="C17" s="15" t="s">
        <v>110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111</v>
      </c>
      <c r="B19" s="21"/>
      <c r="C19" s="21"/>
      <c r="D19" s="21"/>
    </row>
    <row r="20" spans="1:6" x14ac:dyDescent="0.2">
      <c r="A20" s="22" t="s">
        <v>112</v>
      </c>
      <c r="B20" s="23"/>
      <c r="C20" s="24">
        <v>45382</v>
      </c>
      <c r="D20" s="23"/>
    </row>
    <row r="21" spans="1:6" x14ac:dyDescent="0.2">
      <c r="A21" s="25"/>
      <c r="B21" s="26"/>
      <c r="C21" s="26"/>
      <c r="D21" s="27" t="s">
        <v>234</v>
      </c>
    </row>
    <row r="22" spans="1:6" s="29" customFormat="1" ht="25.5" customHeight="1" x14ac:dyDescent="0.2">
      <c r="A22" s="290" t="s">
        <v>113</v>
      </c>
      <c r="B22" s="290" t="s">
        <v>114</v>
      </c>
      <c r="C22" s="290" t="s">
        <v>139</v>
      </c>
      <c r="D22" s="290" t="s">
        <v>115</v>
      </c>
      <c r="E22" s="28"/>
      <c r="F22" s="28"/>
    </row>
    <row r="23" spans="1:6" s="29" customFormat="1" x14ac:dyDescent="0.2">
      <c r="A23" s="291"/>
      <c r="B23" s="291"/>
      <c r="C23" s="291"/>
      <c r="D23" s="291"/>
      <c r="E23" s="28"/>
      <c r="F23" s="28"/>
    </row>
    <row r="24" spans="1:6" s="34" customFormat="1" x14ac:dyDescent="0.2">
      <c r="A24" s="30" t="s">
        <v>116</v>
      </c>
      <c r="B24" s="31"/>
      <c r="C24" s="32"/>
      <c r="D24" s="32"/>
      <c r="E24" s="33"/>
      <c r="F24" s="33"/>
    </row>
    <row r="25" spans="1:6" x14ac:dyDescent="0.2">
      <c r="A25" s="35" t="s">
        <v>140</v>
      </c>
      <c r="B25" s="36" t="s">
        <v>1</v>
      </c>
      <c r="C25" s="37">
        <v>12714872</v>
      </c>
      <c r="D25" s="37">
        <v>17752691</v>
      </c>
    </row>
    <row r="26" spans="1:6" x14ac:dyDescent="0.2">
      <c r="A26" s="35" t="s">
        <v>141</v>
      </c>
      <c r="B26" s="36" t="s">
        <v>2</v>
      </c>
      <c r="C26" s="38">
        <f>SUM(C27:C31)</f>
        <v>178988</v>
      </c>
      <c r="D26" s="38">
        <f>SUM(D27:D31)</f>
        <v>172166</v>
      </c>
    </row>
    <row r="27" spans="1:6" outlineLevel="1" x14ac:dyDescent="0.2">
      <c r="A27" s="35" t="s">
        <v>117</v>
      </c>
      <c r="B27" s="36"/>
      <c r="C27" s="38"/>
      <c r="D27" s="38"/>
    </row>
    <row r="28" spans="1:6" outlineLevel="1" x14ac:dyDescent="0.2">
      <c r="A28" s="35" t="s">
        <v>120</v>
      </c>
      <c r="B28" s="36"/>
      <c r="C28" s="38">
        <v>102888</v>
      </c>
      <c r="D28" s="38">
        <v>96378</v>
      </c>
    </row>
    <row r="29" spans="1:6" ht="25.5" outlineLevel="1" x14ac:dyDescent="0.2">
      <c r="A29" s="35" t="s">
        <v>121</v>
      </c>
      <c r="B29" s="36"/>
      <c r="C29" s="38"/>
      <c r="D29" s="38">
        <v>0</v>
      </c>
    </row>
    <row r="30" spans="1:6" outlineLevel="1" x14ac:dyDescent="0.2">
      <c r="A30" s="35" t="s">
        <v>122</v>
      </c>
      <c r="B30" s="36"/>
      <c r="C30" s="38">
        <v>74520</v>
      </c>
      <c r="D30" s="38">
        <v>75065</v>
      </c>
    </row>
    <row r="31" spans="1:6" outlineLevel="1" x14ac:dyDescent="0.2">
      <c r="A31" s="35" t="s">
        <v>123</v>
      </c>
      <c r="B31" s="36"/>
      <c r="C31" s="38">
        <v>1580</v>
      </c>
      <c r="D31" s="38">
        <v>723</v>
      </c>
    </row>
    <row r="32" spans="1:6" x14ac:dyDescent="0.2">
      <c r="A32" s="35" t="s">
        <v>142</v>
      </c>
      <c r="B32" s="36" t="s">
        <v>3</v>
      </c>
      <c r="C32" s="38"/>
      <c r="D32" s="38"/>
    </row>
    <row r="33" spans="1:8" x14ac:dyDescent="0.2">
      <c r="A33" s="35" t="s">
        <v>143</v>
      </c>
      <c r="B33" s="36" t="s">
        <v>4</v>
      </c>
      <c r="C33" s="38"/>
      <c r="D33" s="38"/>
    </row>
    <row r="34" spans="1:8" x14ac:dyDescent="0.2">
      <c r="A34" s="263" t="s">
        <v>124</v>
      </c>
      <c r="B34" s="36" t="s">
        <v>5</v>
      </c>
      <c r="C34" s="38"/>
      <c r="D34" s="38"/>
    </row>
    <row r="35" spans="1:8" x14ac:dyDescent="0.2">
      <c r="A35" s="263" t="s">
        <v>144</v>
      </c>
      <c r="B35" s="36" t="s">
        <v>6</v>
      </c>
      <c r="C35" s="39"/>
      <c r="D35" s="39"/>
    </row>
    <row r="36" spans="1:8" x14ac:dyDescent="0.2">
      <c r="A36" s="263" t="s">
        <v>125</v>
      </c>
      <c r="B36" s="36" t="s">
        <v>7</v>
      </c>
      <c r="C36" s="40">
        <f>SUM(C37:C38)</f>
        <v>10210088</v>
      </c>
      <c r="D36" s="40">
        <f>SUM(D37:D38)</f>
        <v>7927037</v>
      </c>
    </row>
    <row r="37" spans="1:8" s="44" customFormat="1" outlineLevel="1" x14ac:dyDescent="0.2">
      <c r="A37" s="262" t="s">
        <v>126</v>
      </c>
      <c r="B37" s="41"/>
      <c r="C37" s="42">
        <v>10180935</v>
      </c>
      <c r="D37" s="42">
        <v>7872650</v>
      </c>
      <c r="E37" s="43"/>
      <c r="F37" s="43"/>
    </row>
    <row r="38" spans="1:8" s="44" customFormat="1" outlineLevel="1" x14ac:dyDescent="0.2">
      <c r="A38" s="264" t="s">
        <v>127</v>
      </c>
      <c r="B38" s="45"/>
      <c r="C38" s="46">
        <v>29153</v>
      </c>
      <c r="D38" s="46">
        <v>54387</v>
      </c>
      <c r="E38" s="47"/>
      <c r="F38" s="47"/>
      <c r="G38" s="48"/>
      <c r="H38" s="49"/>
    </row>
    <row r="39" spans="1:8" x14ac:dyDescent="0.2">
      <c r="A39" s="263" t="s">
        <v>128</v>
      </c>
      <c r="B39" s="50" t="s">
        <v>8</v>
      </c>
      <c r="C39" s="51">
        <v>54261</v>
      </c>
      <c r="D39" s="51">
        <v>44829</v>
      </c>
      <c r="E39" s="47"/>
      <c r="F39" s="47"/>
      <c r="G39" s="6"/>
      <c r="H39" s="6"/>
    </row>
    <row r="40" spans="1:8" x14ac:dyDescent="0.2">
      <c r="A40" s="263" t="s">
        <v>145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5" t="s">
        <v>129</v>
      </c>
      <c r="B41" s="50" t="s">
        <v>10</v>
      </c>
      <c r="C41" s="51">
        <v>3296299</v>
      </c>
      <c r="D41" s="51">
        <v>3716089</v>
      </c>
      <c r="E41" s="47"/>
      <c r="F41" s="47"/>
      <c r="G41" s="6"/>
      <c r="H41" s="6"/>
    </row>
    <row r="42" spans="1:8" x14ac:dyDescent="0.2">
      <c r="A42" s="265" t="s">
        <v>130</v>
      </c>
      <c r="B42" s="52" t="s">
        <v>11</v>
      </c>
      <c r="C42" s="51">
        <v>36392593</v>
      </c>
      <c r="D42" s="51">
        <v>35532073</v>
      </c>
      <c r="E42" s="53"/>
      <c r="F42" s="53"/>
      <c r="G42" s="6"/>
      <c r="H42" s="6"/>
    </row>
    <row r="43" spans="1:8" x14ac:dyDescent="0.2">
      <c r="A43" s="266" t="s">
        <v>131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6" t="s">
        <v>146</v>
      </c>
      <c r="B44" s="52" t="s">
        <v>13</v>
      </c>
      <c r="C44" s="51">
        <f>SUM(C45:C46)</f>
        <v>8062741</v>
      </c>
      <c r="D44" s="51">
        <f>SUM(D45:D46)</f>
        <v>6344141</v>
      </c>
      <c r="E44" s="53"/>
      <c r="F44" s="53"/>
      <c r="G44" s="49"/>
      <c r="H44" s="6"/>
    </row>
    <row r="45" spans="1:8" x14ac:dyDescent="0.2">
      <c r="A45" s="267" t="s">
        <v>146</v>
      </c>
      <c r="B45" s="55"/>
      <c r="C45" s="56">
        <v>2666876</v>
      </c>
      <c r="D45" s="56">
        <v>1295528</v>
      </c>
      <c r="E45" s="57"/>
      <c r="F45" s="57"/>
      <c r="G45" s="49"/>
      <c r="H45" s="58"/>
    </row>
    <row r="46" spans="1:8" x14ac:dyDescent="0.2">
      <c r="A46" s="267" t="s">
        <v>132</v>
      </c>
      <c r="B46" s="55"/>
      <c r="C46" s="56">
        <v>5395865</v>
      </c>
      <c r="D46" s="56">
        <v>5048613</v>
      </c>
      <c r="E46" s="47"/>
      <c r="F46" s="47"/>
      <c r="G46" s="49"/>
      <c r="H46" s="6"/>
    </row>
    <row r="47" spans="1:8" s="34" customFormat="1" ht="25.5" x14ac:dyDescent="0.2">
      <c r="A47" s="59" t="s">
        <v>147</v>
      </c>
      <c r="B47" s="60">
        <v>100</v>
      </c>
      <c r="C47" s="61">
        <f>C25+C26+C32+C33+C34+C35+C36+C39+C40+C41+C42+C43+C44</f>
        <v>70909842</v>
      </c>
      <c r="D47" s="61">
        <f>D25+D26+D32+D33+D34+D35+D36+D39+D40+D41+D42+D43+D44</f>
        <v>71489026</v>
      </c>
      <c r="E47" s="62"/>
      <c r="F47" s="62"/>
      <c r="G47" s="63"/>
      <c r="H47" s="63"/>
    </row>
    <row r="48" spans="1:8" s="34" customFormat="1" x14ac:dyDescent="0.2">
      <c r="A48" s="59" t="s">
        <v>148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133</v>
      </c>
      <c r="B49" s="65"/>
      <c r="C49" s="32"/>
      <c r="D49" s="32"/>
      <c r="E49" s="33"/>
      <c r="F49" s="33"/>
    </row>
    <row r="50" spans="1:6" x14ac:dyDescent="0.2">
      <c r="A50" s="263" t="s">
        <v>149</v>
      </c>
      <c r="B50" s="36">
        <v>110</v>
      </c>
      <c r="C50" s="38">
        <f>SUM(C51:C56)</f>
        <v>318836</v>
      </c>
      <c r="D50" s="38">
        <f>SUM(D51:D56)</f>
        <v>310752</v>
      </c>
    </row>
    <row r="51" spans="1:6" outlineLevel="1" x14ac:dyDescent="0.2">
      <c r="A51" s="263" t="s">
        <v>135</v>
      </c>
      <c r="B51" s="36"/>
      <c r="C51" s="38"/>
      <c r="D51" s="38"/>
    </row>
    <row r="52" spans="1:6" outlineLevel="1" x14ac:dyDescent="0.2">
      <c r="A52" s="263" t="s">
        <v>134</v>
      </c>
      <c r="B52" s="36"/>
      <c r="C52" s="38">
        <v>261409</v>
      </c>
      <c r="D52" s="66">
        <v>264125</v>
      </c>
    </row>
    <row r="53" spans="1:6" outlineLevel="1" x14ac:dyDescent="0.2">
      <c r="A53" s="263" t="s">
        <v>119</v>
      </c>
      <c r="B53" s="36"/>
      <c r="C53" s="38"/>
      <c r="D53" s="66"/>
    </row>
    <row r="54" spans="1:6" ht="25.5" outlineLevel="1" x14ac:dyDescent="0.2">
      <c r="A54" s="263" t="s">
        <v>118</v>
      </c>
      <c r="B54" s="36"/>
      <c r="C54" s="38"/>
      <c r="D54" s="66"/>
    </row>
    <row r="55" spans="1:6" outlineLevel="1" x14ac:dyDescent="0.2">
      <c r="A55" s="263" t="s">
        <v>136</v>
      </c>
      <c r="B55" s="36"/>
      <c r="C55" s="38">
        <v>57427</v>
      </c>
      <c r="D55" s="66">
        <v>46627</v>
      </c>
    </row>
    <row r="56" spans="1:6" outlineLevel="1" x14ac:dyDescent="0.2">
      <c r="A56" s="263" t="s">
        <v>137</v>
      </c>
      <c r="B56" s="36"/>
      <c r="C56" s="38"/>
      <c r="D56" s="38"/>
    </row>
    <row r="57" spans="1:6" x14ac:dyDescent="0.2">
      <c r="A57" s="263" t="s">
        <v>150</v>
      </c>
      <c r="B57" s="36">
        <v>111</v>
      </c>
      <c r="C57" s="38">
        <v>103770</v>
      </c>
      <c r="D57" s="38">
        <v>103770</v>
      </c>
    </row>
    <row r="58" spans="1:6" x14ac:dyDescent="0.2">
      <c r="A58" s="263" t="s">
        <v>151</v>
      </c>
      <c r="B58" s="36">
        <v>112</v>
      </c>
      <c r="C58" s="38"/>
      <c r="D58" s="38"/>
    </row>
    <row r="59" spans="1:6" x14ac:dyDescent="0.2">
      <c r="A59" s="35" t="s">
        <v>138</v>
      </c>
      <c r="B59" s="36">
        <v>113</v>
      </c>
      <c r="C59" s="38"/>
      <c r="D59" s="38"/>
    </row>
    <row r="60" spans="1:6" x14ac:dyDescent="0.2">
      <c r="A60" s="67" t="s">
        <v>152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6255824</v>
      </c>
      <c r="D61" s="71">
        <f>SUM(D62:D63)</f>
        <v>6633845</v>
      </c>
      <c r="E61" s="43"/>
      <c r="F61" s="43"/>
    </row>
    <row r="62" spans="1:6" s="44" customFormat="1" outlineLevel="1" x14ac:dyDescent="0.2">
      <c r="A62" s="72" t="s">
        <v>153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154</v>
      </c>
      <c r="B63" s="68"/>
      <c r="C63" s="71">
        <v>6255824</v>
      </c>
      <c r="D63" s="71">
        <v>6633845</v>
      </c>
      <c r="E63" s="43"/>
      <c r="F63" s="43"/>
    </row>
    <row r="64" spans="1:6" s="44" customFormat="1" x14ac:dyDescent="0.2">
      <c r="A64" s="70" t="s">
        <v>155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156</v>
      </c>
      <c r="B65" s="36">
        <v>117</v>
      </c>
      <c r="C65" s="39"/>
      <c r="D65" s="39"/>
    </row>
    <row r="66" spans="1:7" s="44" customFormat="1" outlineLevel="1" x14ac:dyDescent="0.2">
      <c r="A66" s="262" t="s">
        <v>126</v>
      </c>
      <c r="B66" s="41"/>
      <c r="C66" s="42"/>
      <c r="D66" s="42"/>
      <c r="E66" s="43"/>
      <c r="F66" s="43"/>
    </row>
    <row r="67" spans="1:7" s="44" customFormat="1" outlineLevel="1" x14ac:dyDescent="0.2">
      <c r="A67" s="262" t="s">
        <v>127</v>
      </c>
      <c r="B67" s="41"/>
      <c r="C67" s="42"/>
      <c r="D67" s="42"/>
      <c r="E67" s="43"/>
      <c r="F67" s="43"/>
    </row>
    <row r="68" spans="1:7" s="44" customFormat="1" x14ac:dyDescent="0.2">
      <c r="A68" s="268" t="s">
        <v>157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68" t="s">
        <v>158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159</v>
      </c>
      <c r="B70" s="36">
        <v>120</v>
      </c>
      <c r="C70" s="38"/>
      <c r="D70" s="38"/>
    </row>
    <row r="71" spans="1:7" x14ac:dyDescent="0.2">
      <c r="A71" s="35" t="s">
        <v>160</v>
      </c>
      <c r="B71" s="36">
        <v>121</v>
      </c>
      <c r="C71" s="38">
        <v>32915082</v>
      </c>
      <c r="D71" s="38">
        <v>32922896</v>
      </c>
    </row>
    <row r="72" spans="1:7" x14ac:dyDescent="0.2">
      <c r="A72" s="35" t="s">
        <v>161</v>
      </c>
      <c r="B72" s="36">
        <v>122</v>
      </c>
      <c r="C72" s="38">
        <v>96181</v>
      </c>
      <c r="D72" s="38">
        <v>102470</v>
      </c>
    </row>
    <row r="73" spans="1:7" x14ac:dyDescent="0.2">
      <c r="A73" s="35" t="s">
        <v>131</v>
      </c>
      <c r="B73" s="36">
        <v>123</v>
      </c>
      <c r="C73" s="38"/>
      <c r="D73" s="38">
        <v>0</v>
      </c>
    </row>
    <row r="74" spans="1:7" x14ac:dyDescent="0.2">
      <c r="A74" s="35" t="s">
        <v>162</v>
      </c>
      <c r="B74" s="36">
        <v>124</v>
      </c>
      <c r="C74" s="38">
        <v>334867</v>
      </c>
      <c r="D74" s="38">
        <v>318712</v>
      </c>
    </row>
    <row r="75" spans="1:7" x14ac:dyDescent="0.2">
      <c r="A75" s="35" t="s">
        <v>163</v>
      </c>
      <c r="B75" s="36">
        <v>125</v>
      </c>
      <c r="C75" s="38">
        <v>417699</v>
      </c>
      <c r="D75" s="38">
        <v>440371</v>
      </c>
    </row>
    <row r="76" spans="1:7" x14ac:dyDescent="0.2">
      <c r="A76" s="35" t="s">
        <v>164</v>
      </c>
      <c r="B76" s="36">
        <v>126</v>
      </c>
      <c r="C76" s="38">
        <v>98492</v>
      </c>
      <c r="D76" s="38">
        <v>91253</v>
      </c>
    </row>
    <row r="77" spans="1:7" x14ac:dyDescent="0.2">
      <c r="A77" s="67" t="s">
        <v>165</v>
      </c>
      <c r="B77" s="68">
        <v>127</v>
      </c>
      <c r="C77" s="73">
        <f>SUM(C78:C80)</f>
        <v>6806710</v>
      </c>
      <c r="D77" s="73">
        <f>SUM(D78:D80)</f>
        <v>7005295</v>
      </c>
      <c r="G77" s="74"/>
    </row>
    <row r="78" spans="1:7" outlineLevel="1" x14ac:dyDescent="0.2">
      <c r="A78" s="262" t="s">
        <v>166</v>
      </c>
      <c r="B78" s="75"/>
      <c r="C78" s="71">
        <v>4968227</v>
      </c>
      <c r="D78" s="71">
        <v>5157331</v>
      </c>
    </row>
    <row r="79" spans="1:7" outlineLevel="1" x14ac:dyDescent="0.2">
      <c r="A79" s="269" t="s">
        <v>165</v>
      </c>
      <c r="B79" s="75"/>
      <c r="C79" s="71">
        <v>1838483</v>
      </c>
      <c r="D79" s="71">
        <v>1847964</v>
      </c>
    </row>
    <row r="80" spans="1:7" outlineLevel="1" x14ac:dyDescent="0.2">
      <c r="A80" s="76" t="s">
        <v>167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168</v>
      </c>
      <c r="B81" s="65">
        <v>200</v>
      </c>
      <c r="C81" s="79">
        <f>C50+C57+C58+C59+C60+C61+C64+C65+C68+C664+C70+C71+C72+C73+C74+C75+C76+C77+C69</f>
        <v>47347461</v>
      </c>
      <c r="D81" s="79">
        <f>D50+D57+D58+D59+D60+D61+D64+D65+D68+D664+D70+D71+D72+D73+D74+D75+D76+D77+D69</f>
        <v>47929364</v>
      </c>
      <c r="E81" s="33"/>
      <c r="F81" s="33"/>
    </row>
    <row r="82" spans="1:6" s="34" customFormat="1" x14ac:dyDescent="0.2">
      <c r="A82" s="30" t="s">
        <v>220</v>
      </c>
      <c r="B82" s="31"/>
      <c r="C82" s="79">
        <f>C81+C48+C47</f>
        <v>118257303</v>
      </c>
      <c r="D82" s="79">
        <f>D81+D48+D47</f>
        <v>119418390</v>
      </c>
      <c r="E82" s="33"/>
      <c r="F82" s="33"/>
    </row>
    <row r="83" spans="1:6" s="84" customFormat="1" ht="25.5" x14ac:dyDescent="0.2">
      <c r="A83" s="80" t="s">
        <v>169</v>
      </c>
      <c r="B83" s="81" t="s">
        <v>114</v>
      </c>
      <c r="C83" s="82"/>
      <c r="D83" s="82"/>
      <c r="E83" s="83"/>
      <c r="F83" s="83"/>
    </row>
    <row r="84" spans="1:6" s="34" customFormat="1" x14ac:dyDescent="0.2">
      <c r="A84" s="30" t="s">
        <v>170</v>
      </c>
      <c r="B84" s="31"/>
      <c r="C84" s="32"/>
      <c r="D84" s="32"/>
      <c r="E84" s="33"/>
      <c r="F84" s="33"/>
    </row>
    <row r="85" spans="1:6" x14ac:dyDescent="0.2">
      <c r="A85" s="35" t="s">
        <v>171</v>
      </c>
      <c r="B85" s="36">
        <v>210</v>
      </c>
      <c r="C85" s="39">
        <f>SUM(C86:C89)</f>
        <v>11905</v>
      </c>
      <c r="D85" s="39">
        <f>SUM(D86:D89)</f>
        <v>12829</v>
      </c>
    </row>
    <row r="86" spans="1:6" s="44" customFormat="1" outlineLevel="2" x14ac:dyDescent="0.2">
      <c r="A86" s="262" t="s">
        <v>172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0" t="s">
        <v>174</v>
      </c>
      <c r="B87" s="75"/>
      <c r="C87" s="71">
        <v>11905</v>
      </c>
      <c r="D87" s="71">
        <v>12829</v>
      </c>
      <c r="E87" s="43"/>
      <c r="F87" s="43"/>
    </row>
    <row r="88" spans="1:6" s="44" customFormat="1" outlineLevel="2" x14ac:dyDescent="0.2">
      <c r="A88" s="262" t="s">
        <v>175</v>
      </c>
      <c r="B88" s="75"/>
      <c r="C88" s="71"/>
      <c r="D88" s="71"/>
      <c r="E88" s="43"/>
      <c r="F88" s="43"/>
    </row>
    <row r="89" spans="1:6" s="44" customFormat="1" outlineLevel="2" x14ac:dyDescent="0.2">
      <c r="A89" s="262" t="s">
        <v>176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177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124</v>
      </c>
      <c r="B91" s="36">
        <v>212</v>
      </c>
      <c r="C91" s="38"/>
      <c r="D91" s="38"/>
    </row>
    <row r="92" spans="1:6" x14ac:dyDescent="0.2">
      <c r="A92" s="35" t="s">
        <v>178</v>
      </c>
      <c r="B92" s="36">
        <v>213</v>
      </c>
      <c r="C92" s="39">
        <f>SUM(C93:C94)</f>
        <v>708807</v>
      </c>
      <c r="D92" s="39">
        <f>SUM(D93:D94)</f>
        <v>862882</v>
      </c>
    </row>
    <row r="93" spans="1:6" s="44" customFormat="1" outlineLevel="1" x14ac:dyDescent="0.2">
      <c r="A93" s="262" t="s">
        <v>179</v>
      </c>
      <c r="B93" s="41"/>
      <c r="C93" s="42"/>
      <c r="D93" s="42"/>
      <c r="E93" s="13"/>
      <c r="F93" s="13"/>
    </row>
    <row r="94" spans="1:6" s="44" customFormat="1" outlineLevel="1" x14ac:dyDescent="0.2">
      <c r="A94" s="262" t="s">
        <v>180</v>
      </c>
      <c r="B94" s="41"/>
      <c r="C94" s="42">
        <v>708807</v>
      </c>
      <c r="D94" s="42">
        <v>862882</v>
      </c>
      <c r="E94" s="13"/>
      <c r="F94" s="43"/>
    </row>
    <row r="95" spans="1:6" x14ac:dyDescent="0.2">
      <c r="A95" s="35" t="s">
        <v>181</v>
      </c>
      <c r="B95" s="36">
        <v>214</v>
      </c>
      <c r="C95" s="39">
        <f>C96+C97</f>
        <v>2431870</v>
      </c>
      <c r="D95" s="39">
        <f>D96+D97</f>
        <v>3858729</v>
      </c>
    </row>
    <row r="96" spans="1:6" s="44" customFormat="1" outlineLevel="1" x14ac:dyDescent="0.2">
      <c r="A96" s="262" t="s">
        <v>182</v>
      </c>
      <c r="B96" s="41"/>
      <c r="C96" s="42">
        <v>2289972</v>
      </c>
      <c r="D96" s="42">
        <v>3758034</v>
      </c>
      <c r="E96" s="43"/>
      <c r="F96" s="43"/>
    </row>
    <row r="97" spans="1:7" s="44" customFormat="1" outlineLevel="1" x14ac:dyDescent="0.2">
      <c r="A97" s="262" t="s">
        <v>183</v>
      </c>
      <c r="B97" s="41"/>
      <c r="C97" s="42">
        <v>141898</v>
      </c>
      <c r="D97" s="42">
        <v>100695</v>
      </c>
      <c r="E97" s="43"/>
      <c r="F97" s="43"/>
    </row>
    <row r="98" spans="1:7" x14ac:dyDescent="0.2">
      <c r="A98" s="35" t="s">
        <v>184</v>
      </c>
      <c r="B98" s="36">
        <v>215</v>
      </c>
      <c r="C98" s="38">
        <v>1541823</v>
      </c>
      <c r="D98" s="38">
        <v>1768141</v>
      </c>
    </row>
    <row r="99" spans="1:7" x14ac:dyDescent="0.2">
      <c r="A99" s="35" t="s">
        <v>185</v>
      </c>
      <c r="B99" s="36">
        <v>216</v>
      </c>
      <c r="C99" s="38">
        <v>752230</v>
      </c>
      <c r="D99" s="38">
        <v>768879</v>
      </c>
    </row>
    <row r="100" spans="1:7" x14ac:dyDescent="0.2">
      <c r="A100" s="35" t="s">
        <v>186</v>
      </c>
      <c r="B100" s="36">
        <v>217</v>
      </c>
      <c r="C100" s="38">
        <v>884726</v>
      </c>
      <c r="D100" s="38">
        <v>831855</v>
      </c>
    </row>
    <row r="101" spans="1:7" x14ac:dyDescent="0.2">
      <c r="A101" s="35" t="s">
        <v>187</v>
      </c>
      <c r="B101" s="36">
        <v>218</v>
      </c>
      <c r="C101" s="38">
        <v>5147</v>
      </c>
      <c r="D101" s="38">
        <v>2650</v>
      </c>
    </row>
    <row r="102" spans="1:7" x14ac:dyDescent="0.2">
      <c r="A102" s="35" t="s">
        <v>188</v>
      </c>
      <c r="B102" s="36">
        <v>219</v>
      </c>
      <c r="C102" s="38">
        <v>2095986</v>
      </c>
      <c r="D102" s="38">
        <v>2614562</v>
      </c>
    </row>
    <row r="103" spans="1:7" x14ac:dyDescent="0.2">
      <c r="A103" s="35" t="s">
        <v>189</v>
      </c>
      <c r="B103" s="36">
        <v>220</v>
      </c>
      <c r="C103" s="38"/>
      <c r="D103" s="38">
        <v>0</v>
      </c>
    </row>
    <row r="104" spans="1:7" x14ac:dyDescent="0.2">
      <c r="A104" s="35" t="s">
        <v>190</v>
      </c>
      <c r="B104" s="36">
        <v>221</v>
      </c>
      <c r="C104" s="38">
        <v>52528</v>
      </c>
      <c r="D104" s="38">
        <v>52528</v>
      </c>
    </row>
    <row r="105" spans="1:7" x14ac:dyDescent="0.2">
      <c r="A105" s="67" t="s">
        <v>191</v>
      </c>
      <c r="B105" s="36">
        <v>222</v>
      </c>
      <c r="C105" s="38">
        <f>C106+C107</f>
        <v>1807167</v>
      </c>
      <c r="D105" s="38">
        <f>D106+D107</f>
        <v>1541728</v>
      </c>
      <c r="G105" s="74"/>
    </row>
    <row r="106" spans="1:7" x14ac:dyDescent="0.2">
      <c r="A106" s="67" t="s">
        <v>192</v>
      </c>
      <c r="B106" s="36"/>
      <c r="C106" s="38">
        <v>958195</v>
      </c>
      <c r="D106" s="38">
        <v>880633</v>
      </c>
      <c r="G106" s="74"/>
    </row>
    <row r="107" spans="1:7" x14ac:dyDescent="0.2">
      <c r="A107" s="54" t="s">
        <v>193</v>
      </c>
      <c r="B107" s="85"/>
      <c r="C107" s="56">
        <v>848972</v>
      </c>
      <c r="D107" s="56">
        <v>661095</v>
      </c>
      <c r="E107" s="47"/>
      <c r="F107" s="53"/>
      <c r="G107" s="49"/>
    </row>
    <row r="108" spans="1:7" s="34" customFormat="1" ht="25.5" x14ac:dyDescent="0.2">
      <c r="A108" s="30" t="s">
        <v>194</v>
      </c>
      <c r="B108" s="65">
        <v>300</v>
      </c>
      <c r="C108" s="79">
        <f>SUM(C85,C90:C92,C95,C98:C105)</f>
        <v>10292189</v>
      </c>
      <c r="D108" s="79">
        <f>SUM(D84:D105)-SUM(D86:D88)-SUM(D93:D94)-SUM(D96:D97)</f>
        <v>12314783</v>
      </c>
      <c r="E108" s="33"/>
      <c r="F108" s="33"/>
    </row>
    <row r="109" spans="1:7" s="34" customFormat="1" x14ac:dyDescent="0.2">
      <c r="A109" s="30" t="s">
        <v>195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196</v>
      </c>
      <c r="B110" s="31"/>
      <c r="C110" s="32"/>
      <c r="D110" s="32"/>
      <c r="E110" s="33"/>
      <c r="F110" s="33"/>
    </row>
    <row r="111" spans="1:7" x14ac:dyDescent="0.2">
      <c r="A111" s="35" t="s">
        <v>197</v>
      </c>
      <c r="B111" s="36">
        <v>310</v>
      </c>
      <c r="C111" s="86">
        <f>SUM(C112:C115)</f>
        <v>359370</v>
      </c>
      <c r="D111" s="86">
        <f>SUM(D112:D115)</f>
        <v>364740</v>
      </c>
    </row>
    <row r="112" spans="1:7" s="44" customFormat="1" outlineLevel="2" x14ac:dyDescent="0.2">
      <c r="A112" s="262" t="s">
        <v>172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0" t="s">
        <v>173</v>
      </c>
      <c r="B113" s="75"/>
      <c r="C113" s="71">
        <v>94543</v>
      </c>
      <c r="D113" s="71">
        <v>99913</v>
      </c>
      <c r="E113" s="43"/>
      <c r="F113" s="43"/>
    </row>
    <row r="114" spans="1:6" s="44" customFormat="1" outlineLevel="2" x14ac:dyDescent="0.2">
      <c r="A114" s="262" t="s">
        <v>175</v>
      </c>
      <c r="B114" s="75"/>
      <c r="C114" s="71"/>
      <c r="D114" s="71"/>
      <c r="E114" s="43"/>
      <c r="F114" s="43"/>
    </row>
    <row r="115" spans="1:6" s="44" customFormat="1" outlineLevel="2" x14ac:dyDescent="0.2">
      <c r="A115" s="262" t="s">
        <v>199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198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138</v>
      </c>
      <c r="B117" s="36">
        <v>312</v>
      </c>
      <c r="C117" s="38"/>
      <c r="D117" s="38"/>
    </row>
    <row r="118" spans="1:6" x14ac:dyDescent="0.2">
      <c r="A118" s="35" t="s">
        <v>200</v>
      </c>
      <c r="B118" s="36">
        <v>313</v>
      </c>
      <c r="C118" s="86">
        <f>SUM(C119:C120)</f>
        <v>431215</v>
      </c>
      <c r="D118" s="86">
        <f>SUM(D119:D120)</f>
        <v>484437</v>
      </c>
    </row>
    <row r="119" spans="1:6" s="44" customFormat="1" outlineLevel="1" x14ac:dyDescent="0.2">
      <c r="A119" s="262" t="s">
        <v>179</v>
      </c>
      <c r="B119" s="41"/>
      <c r="C119" s="42"/>
      <c r="D119" s="42"/>
      <c r="E119" s="43"/>
      <c r="F119" s="43"/>
    </row>
    <row r="120" spans="1:6" s="44" customFormat="1" outlineLevel="1" x14ac:dyDescent="0.2">
      <c r="A120" s="262" t="s">
        <v>180</v>
      </c>
      <c r="B120" s="41"/>
      <c r="C120" s="42">
        <v>431215</v>
      </c>
      <c r="D120" s="42">
        <v>484437</v>
      </c>
      <c r="E120" s="43"/>
      <c r="F120" s="43"/>
    </row>
    <row r="121" spans="1:6" x14ac:dyDescent="0.2">
      <c r="A121" s="35" t="s">
        <v>201</v>
      </c>
      <c r="B121" s="36">
        <v>314</v>
      </c>
      <c r="C121" s="86">
        <f>SUM(C122:C123)</f>
        <v>51388</v>
      </c>
      <c r="D121" s="86">
        <f>SUM(D122:D123)</f>
        <v>54243</v>
      </c>
    </row>
    <row r="122" spans="1:6" s="44" customFormat="1" outlineLevel="1" x14ac:dyDescent="0.2">
      <c r="A122" s="262" t="s">
        <v>202</v>
      </c>
      <c r="B122" s="41"/>
      <c r="C122" s="42"/>
      <c r="D122" s="42"/>
      <c r="E122" s="43"/>
      <c r="F122" s="43"/>
    </row>
    <row r="123" spans="1:6" s="44" customFormat="1" outlineLevel="1" x14ac:dyDescent="0.2">
      <c r="A123" s="262" t="s">
        <v>183</v>
      </c>
      <c r="B123" s="41"/>
      <c r="C123" s="42">
        <v>51388</v>
      </c>
      <c r="D123" s="42">
        <v>54243</v>
      </c>
      <c r="E123" s="43"/>
      <c r="F123" s="43"/>
    </row>
    <row r="124" spans="1:6" x14ac:dyDescent="0.2">
      <c r="A124" s="35" t="s">
        <v>203</v>
      </c>
      <c r="B124" s="36">
        <v>315</v>
      </c>
      <c r="C124" s="38">
        <v>8720290</v>
      </c>
      <c r="D124" s="38">
        <v>8492020</v>
      </c>
    </row>
    <row r="125" spans="1:6" x14ac:dyDescent="0.2">
      <c r="A125" s="35" t="s">
        <v>204</v>
      </c>
      <c r="B125" s="36">
        <v>316</v>
      </c>
      <c r="C125" s="38">
        <v>2011405</v>
      </c>
      <c r="D125" s="38">
        <v>2026511</v>
      </c>
    </row>
    <row r="126" spans="1:6" x14ac:dyDescent="0.2">
      <c r="A126" s="35" t="s">
        <v>205</v>
      </c>
      <c r="B126" s="36">
        <v>317</v>
      </c>
      <c r="C126" s="38">
        <v>178693</v>
      </c>
      <c r="D126" s="38">
        <v>178693</v>
      </c>
    </row>
    <row r="127" spans="1:6" ht="15" customHeight="1" x14ac:dyDescent="0.2">
      <c r="A127" s="35" t="s">
        <v>206</v>
      </c>
      <c r="B127" s="36">
        <v>318</v>
      </c>
      <c r="C127" s="38"/>
      <c r="D127" s="38"/>
    </row>
    <row r="128" spans="1:6" x14ac:dyDescent="0.2">
      <c r="A128" s="35" t="s">
        <v>207</v>
      </c>
      <c r="B128" s="36">
        <v>319</v>
      </c>
      <c r="C128" s="38"/>
      <c r="D128" s="38"/>
    </row>
    <row r="129" spans="1:7" x14ac:dyDescent="0.2">
      <c r="A129" s="35" t="s">
        <v>189</v>
      </c>
      <c r="B129" s="36">
        <v>320</v>
      </c>
      <c r="C129" s="38"/>
      <c r="D129" s="38"/>
    </row>
    <row r="130" spans="1:7" x14ac:dyDescent="0.2">
      <c r="A130" s="67" t="s">
        <v>208</v>
      </c>
      <c r="B130" s="36">
        <v>321</v>
      </c>
      <c r="C130" s="38">
        <f>SUM(C131:C132)</f>
        <v>1689001</v>
      </c>
      <c r="D130" s="38">
        <f>SUM(D131:D132)</f>
        <v>1725214</v>
      </c>
      <c r="G130" s="74"/>
    </row>
    <row r="131" spans="1:7" x14ac:dyDescent="0.2">
      <c r="A131" s="67" t="s">
        <v>209</v>
      </c>
      <c r="B131" s="36"/>
      <c r="C131" s="38">
        <v>1689001</v>
      </c>
      <c r="D131" s="38">
        <v>1725214</v>
      </c>
      <c r="G131" s="74"/>
    </row>
    <row r="132" spans="1:7" x14ac:dyDescent="0.2">
      <c r="A132" s="54" t="s">
        <v>193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210</v>
      </c>
      <c r="B133" s="65">
        <v>400</v>
      </c>
      <c r="C133" s="79">
        <f>C111+C117+C118+C121+C124+C125+C130+C126+C127+C128+C129</f>
        <v>13441362</v>
      </c>
      <c r="D133" s="79">
        <f>D111+D117+D118+D121+D124+D125+D130+D126+D127+D128+D129</f>
        <v>13325858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211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212</v>
      </c>
      <c r="B136" s="36">
        <v>411</v>
      </c>
      <c r="C136" s="38"/>
      <c r="D136" s="38"/>
    </row>
    <row r="137" spans="1:7" x14ac:dyDescent="0.2">
      <c r="A137" s="35" t="s">
        <v>213</v>
      </c>
      <c r="B137" s="36">
        <v>412</v>
      </c>
      <c r="C137" s="38"/>
      <c r="D137" s="38"/>
    </row>
    <row r="138" spans="1:7" x14ac:dyDescent="0.2">
      <c r="A138" s="35" t="s">
        <v>214</v>
      </c>
      <c r="B138" s="36">
        <v>413</v>
      </c>
      <c r="C138" s="38">
        <v>-488518</v>
      </c>
      <c r="D138" s="38">
        <v>-437908</v>
      </c>
    </row>
    <row r="139" spans="1:7" x14ac:dyDescent="0.2">
      <c r="A139" s="35" t="s">
        <v>215</v>
      </c>
      <c r="B139" s="36">
        <v>414</v>
      </c>
      <c r="C139" s="38">
        <v>90607101</v>
      </c>
      <c r="D139" s="38">
        <v>89810488</v>
      </c>
    </row>
    <row r="140" spans="1:7" x14ac:dyDescent="0.2">
      <c r="A140" s="35" t="s">
        <v>216</v>
      </c>
      <c r="B140" s="36">
        <v>415</v>
      </c>
      <c r="C140" s="38"/>
      <c r="D140" s="38"/>
    </row>
    <row r="141" spans="1:7" s="34" customFormat="1" ht="25.5" x14ac:dyDescent="0.2">
      <c r="A141" s="30" t="s">
        <v>255</v>
      </c>
      <c r="B141" s="65">
        <v>420</v>
      </c>
      <c r="C141" s="79">
        <f>SUM(C134:C140)</f>
        <v>94523752</v>
      </c>
      <c r="D141" s="79">
        <f>SUM(D134:D140)</f>
        <v>93777749</v>
      </c>
      <c r="E141" s="33"/>
      <c r="F141" s="33"/>
    </row>
    <row r="142" spans="1:7" s="34" customFormat="1" x14ac:dyDescent="0.2">
      <c r="A142" s="30" t="s">
        <v>217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219</v>
      </c>
      <c r="B143" s="65">
        <v>500</v>
      </c>
      <c r="C143" s="79">
        <f>C141+C142</f>
        <v>94523752</v>
      </c>
      <c r="D143" s="79">
        <f>D141+D142</f>
        <v>93777749</v>
      </c>
      <c r="E143" s="33"/>
      <c r="F143" s="33"/>
    </row>
    <row r="144" spans="1:7" s="34" customFormat="1" x14ac:dyDescent="0.2">
      <c r="A144" s="30" t="s">
        <v>218</v>
      </c>
      <c r="B144" s="65"/>
      <c r="C144" s="79">
        <f>C108+C133+C143</f>
        <v>118257303</v>
      </c>
      <c r="D144" s="79">
        <f>D108+D133+D143</f>
        <v>119418390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76" customFormat="1" x14ac:dyDescent="0.2">
      <c r="B146" s="275"/>
      <c r="C146" s="275"/>
      <c r="D146" s="275"/>
    </row>
    <row r="147" spans="1:6" s="276" customFormat="1" ht="15.75" x14ac:dyDescent="0.2">
      <c r="A147" s="274" t="s">
        <v>408</v>
      </c>
      <c r="B147" s="275"/>
      <c r="C147" s="275"/>
      <c r="D147" s="275"/>
    </row>
    <row r="148" spans="1:6" s="276" customFormat="1" ht="18" customHeight="1" x14ac:dyDescent="0.25">
      <c r="A148" s="274" t="s">
        <v>409</v>
      </c>
      <c r="B148" s="275"/>
      <c r="C148" s="278" t="s">
        <v>407</v>
      </c>
      <c r="D148" s="277"/>
    </row>
    <row r="149" spans="1:6" s="91" customFormat="1" x14ac:dyDescent="0.2">
      <c r="A149" s="87"/>
      <c r="B149" s="88"/>
      <c r="C149" s="292" t="s">
        <v>221</v>
      </c>
      <c r="D149" s="293"/>
      <c r="E149" s="13"/>
      <c r="F149" s="13"/>
    </row>
    <row r="150" spans="1:6" s="91" customFormat="1" x14ac:dyDescent="0.2">
      <c r="A150" s="92"/>
      <c r="B150" s="88"/>
      <c r="E150" s="13"/>
      <c r="F150" s="13"/>
    </row>
    <row r="151" spans="1:6" s="91" customFormat="1" ht="15.75" customHeight="1" x14ac:dyDescent="0.2">
      <c r="A151" s="274" t="s">
        <v>410</v>
      </c>
      <c r="B151" s="88"/>
      <c r="E151" s="13"/>
      <c r="F151" s="13"/>
    </row>
    <row r="152" spans="1:6" s="91" customFormat="1" x14ac:dyDescent="0.2">
      <c r="A152" s="301"/>
      <c r="B152" s="88"/>
      <c r="C152" s="288" t="s">
        <v>221</v>
      </c>
      <c r="D152" s="289"/>
      <c r="E152" s="13"/>
      <c r="F152" s="13"/>
    </row>
    <row r="153" spans="1:6" s="91" customFormat="1" x14ac:dyDescent="0.2">
      <c r="A153" s="87" t="s">
        <v>222</v>
      </c>
      <c r="B153" s="88"/>
      <c r="C153" s="88"/>
      <c r="D153" s="88"/>
      <c r="E153" s="13"/>
      <c r="F153" s="13"/>
    </row>
    <row r="154" spans="1:6" s="276" customFormat="1" ht="18" customHeight="1" x14ac:dyDescent="0.25">
      <c r="A154" s="274"/>
      <c r="B154" s="275"/>
      <c r="C154" s="302"/>
      <c r="D154" s="303"/>
    </row>
    <row r="155" spans="1:6" s="91" customFormat="1" x14ac:dyDescent="0.2">
      <c r="A155" s="87"/>
      <c r="B155" s="88"/>
      <c r="C155" s="304"/>
      <c r="D155" s="305"/>
      <c r="E155" s="13"/>
      <c r="F155" s="13"/>
    </row>
    <row r="156" spans="1:6" s="91" customFormat="1" x14ac:dyDescent="0.2">
      <c r="A156" s="92"/>
      <c r="B156" s="88"/>
      <c r="C156" s="306"/>
      <c r="D156" s="306"/>
      <c r="E156" s="13"/>
      <c r="F156" s="13"/>
    </row>
    <row r="157" spans="1:6" s="91" customFormat="1" ht="15.75" customHeight="1" x14ac:dyDescent="0.2">
      <c r="A157" s="274"/>
      <c r="B157"/>
      <c r="C157" s="307"/>
      <c r="D157" s="307"/>
      <c r="E157"/>
      <c r="F157" s="287"/>
    </row>
    <row r="158" spans="1:6" s="91" customFormat="1" ht="15.75" x14ac:dyDescent="0.2">
      <c r="A158" s="274"/>
      <c r="B158"/>
      <c r="C158" s="307"/>
      <c r="D158" s="307"/>
      <c r="E158"/>
      <c r="F158"/>
    </row>
    <row r="159" spans="1:6" s="91" customFormat="1" x14ac:dyDescent="0.2">
      <c r="A159" s="87"/>
      <c r="B159" s="88"/>
      <c r="C159" s="88"/>
      <c r="D159" s="88"/>
      <c r="E159" s="13"/>
      <c r="F159" s="13"/>
    </row>
    <row r="160" spans="1:6" s="91" customFormat="1" x14ac:dyDescent="0.2">
      <c r="A160" s="93"/>
      <c r="C160" s="3"/>
      <c r="D160" s="16"/>
      <c r="E160" s="13"/>
      <c r="F160" s="13"/>
    </row>
    <row r="163" spans="1:1" x14ac:dyDescent="0.2">
      <c r="A163" s="94"/>
    </row>
    <row r="164" spans="1:1" x14ac:dyDescent="0.2">
      <c r="A164" s="94"/>
    </row>
  </sheetData>
  <mergeCells count="6">
    <mergeCell ref="A22:A23"/>
    <mergeCell ref="B22:B23"/>
    <mergeCell ref="C22:C23"/>
    <mergeCell ref="D22:D23"/>
    <mergeCell ref="C155:D155"/>
    <mergeCell ref="C149:D149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86"/>
  <sheetViews>
    <sheetView zoomScale="90" zoomScaleNormal="90" workbookViewId="0">
      <selection activeCell="C51" sqref="C51:D51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94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90</v>
      </c>
      <c r="E5" s="5"/>
      <c r="F5" s="6"/>
      <c r="G5" s="6"/>
      <c r="H5" s="6"/>
    </row>
    <row r="6" spans="1:8" s="7" customFormat="1" x14ac:dyDescent="0.2">
      <c r="A6" s="8"/>
      <c r="D6" s="10" t="s">
        <v>93</v>
      </c>
      <c r="E6" s="5"/>
      <c r="F6" s="6"/>
      <c r="G6" s="6"/>
      <c r="H6" s="6"/>
    </row>
    <row r="7" spans="1:8" s="7" customFormat="1" x14ac:dyDescent="0.2">
      <c r="A7" s="8"/>
      <c r="D7" s="10" t="s">
        <v>223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230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231</v>
      </c>
      <c r="B11" s="88"/>
      <c r="C11" s="88"/>
      <c r="D11" s="88"/>
    </row>
    <row r="12" spans="1:8" x14ac:dyDescent="0.2">
      <c r="A12" s="102" t="s">
        <v>232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233</v>
      </c>
      <c r="B13" s="88"/>
      <c r="C13" s="254">
        <f>Ф1!C20</f>
        <v>45382</v>
      </c>
      <c r="D13" s="88"/>
    </row>
    <row r="14" spans="1:8" x14ac:dyDescent="0.2">
      <c r="A14" s="104"/>
      <c r="B14" s="104"/>
      <c r="C14" s="104"/>
      <c r="D14" s="105" t="s">
        <v>234</v>
      </c>
    </row>
    <row r="15" spans="1:8" s="110" customFormat="1" ht="25.5" customHeight="1" x14ac:dyDescent="0.2">
      <c r="A15" s="290" t="s">
        <v>235</v>
      </c>
      <c r="B15" s="290" t="s">
        <v>114</v>
      </c>
      <c r="C15" s="290" t="s">
        <v>236</v>
      </c>
      <c r="D15" s="290" t="s">
        <v>237</v>
      </c>
      <c r="E15" s="106"/>
      <c r="F15" s="107"/>
      <c r="G15" s="108"/>
      <c r="H15" s="109"/>
    </row>
    <row r="16" spans="1:8" s="110" customFormat="1" x14ac:dyDescent="0.2">
      <c r="A16" s="291"/>
      <c r="B16" s="291"/>
      <c r="C16" s="291"/>
      <c r="D16" s="291"/>
      <c r="E16" s="111"/>
      <c r="F16" s="111"/>
      <c r="G16" s="112"/>
      <c r="H16" s="109"/>
    </row>
    <row r="17" spans="1:8" x14ac:dyDescent="0.2">
      <c r="A17" s="113" t="s">
        <v>238</v>
      </c>
      <c r="B17" s="114" t="s">
        <v>1</v>
      </c>
      <c r="C17" s="116">
        <v>16720610</v>
      </c>
      <c r="D17" s="116">
        <v>34218807</v>
      </c>
      <c r="E17" s="117"/>
    </row>
    <row r="18" spans="1:8" x14ac:dyDescent="0.2">
      <c r="A18" s="118" t="s">
        <v>239</v>
      </c>
      <c r="B18" s="114" t="s">
        <v>2</v>
      </c>
      <c r="C18" s="115">
        <v>12856675</v>
      </c>
      <c r="D18" s="115">
        <v>29835028</v>
      </c>
      <c r="E18" s="90"/>
    </row>
    <row r="19" spans="1:8" s="126" customFormat="1" x14ac:dyDescent="0.2">
      <c r="A19" s="119" t="s">
        <v>240</v>
      </c>
      <c r="B19" s="120" t="s">
        <v>3</v>
      </c>
      <c r="C19" s="121">
        <f>C17-C18</f>
        <v>3863935</v>
      </c>
      <c r="D19" s="121">
        <f>D17-D18</f>
        <v>4383779</v>
      </c>
      <c r="E19" s="122"/>
      <c r="F19" s="123"/>
      <c r="G19" s="124"/>
      <c r="H19" s="125"/>
    </row>
    <row r="20" spans="1:8" x14ac:dyDescent="0.2">
      <c r="A20" s="118" t="s">
        <v>241</v>
      </c>
      <c r="B20" s="114" t="s">
        <v>4</v>
      </c>
      <c r="C20" s="115">
        <v>354400</v>
      </c>
      <c r="D20" s="115">
        <v>397455</v>
      </c>
      <c r="E20" s="90"/>
    </row>
    <row r="21" spans="1:8" x14ac:dyDescent="0.2">
      <c r="A21" s="118" t="s">
        <v>242</v>
      </c>
      <c r="B21" s="114" t="s">
        <v>5</v>
      </c>
      <c r="C21" s="115">
        <v>1307379</v>
      </c>
      <c r="D21" s="115">
        <v>1101834</v>
      </c>
      <c r="E21" s="90"/>
    </row>
    <row r="22" spans="1:8" s="126" customFormat="1" x14ac:dyDescent="0.2">
      <c r="A22" s="119" t="s">
        <v>243</v>
      </c>
      <c r="B22" s="120" t="s">
        <v>11</v>
      </c>
      <c r="C22" s="121">
        <f>C19-C20-C21</f>
        <v>2202156</v>
      </c>
      <c r="D22" s="121">
        <f>D19-D20-D21</f>
        <v>2884490</v>
      </c>
      <c r="E22" s="122"/>
      <c r="F22" s="123"/>
      <c r="G22" s="124"/>
      <c r="H22" s="125"/>
    </row>
    <row r="23" spans="1:8" x14ac:dyDescent="0.2">
      <c r="A23" s="118" t="s">
        <v>244</v>
      </c>
      <c r="B23" s="114" t="s">
        <v>12</v>
      </c>
      <c r="C23" s="115">
        <v>509174</v>
      </c>
      <c r="D23" s="115">
        <v>345912</v>
      </c>
      <c r="E23" s="90"/>
    </row>
    <row r="24" spans="1:8" x14ac:dyDescent="0.2">
      <c r="A24" s="118" t="s">
        <v>245</v>
      </c>
      <c r="B24" s="114" t="s">
        <v>13</v>
      </c>
      <c r="C24" s="115">
        <v>273836</v>
      </c>
      <c r="D24" s="115">
        <v>246377</v>
      </c>
      <c r="E24" s="90"/>
    </row>
    <row r="25" spans="1:8" ht="25.5" x14ac:dyDescent="0.2">
      <c r="A25" s="118" t="s">
        <v>246</v>
      </c>
      <c r="B25" s="114" t="s">
        <v>16</v>
      </c>
      <c r="C25" s="115">
        <v>-378021</v>
      </c>
      <c r="D25" s="115">
        <v>-89581</v>
      </c>
      <c r="E25" s="90"/>
    </row>
    <row r="26" spans="1:8" x14ac:dyDescent="0.2">
      <c r="A26" s="118" t="s">
        <v>247</v>
      </c>
      <c r="B26" s="114" t="s">
        <v>17</v>
      </c>
      <c r="C26" s="115">
        <v>81060</v>
      </c>
      <c r="D26" s="115">
        <v>88471</v>
      </c>
      <c r="E26" s="90"/>
    </row>
    <row r="27" spans="1:8" x14ac:dyDescent="0.2">
      <c r="A27" s="118" t="s">
        <v>248</v>
      </c>
      <c r="B27" s="114" t="s">
        <v>18</v>
      </c>
      <c r="C27" s="115">
        <v>894500</v>
      </c>
      <c r="D27" s="115">
        <v>749273</v>
      </c>
      <c r="E27" s="90"/>
    </row>
    <row r="28" spans="1:8" s="126" customFormat="1" x14ac:dyDescent="0.2">
      <c r="A28" s="119" t="s">
        <v>249</v>
      </c>
      <c r="B28" s="120">
        <v>100</v>
      </c>
      <c r="C28" s="121">
        <f>C22+C23-C24+C25+C26-C27</f>
        <v>1246033</v>
      </c>
      <c r="D28" s="121">
        <f>D22+D23-D24+D25+D26-D27</f>
        <v>2233642</v>
      </c>
      <c r="E28" s="122"/>
      <c r="F28" s="123"/>
      <c r="G28" s="124"/>
      <c r="H28" s="125"/>
    </row>
    <row r="29" spans="1:8" x14ac:dyDescent="0.2">
      <c r="A29" s="118" t="s">
        <v>250</v>
      </c>
      <c r="B29" s="114" t="s">
        <v>19</v>
      </c>
      <c r="C29" s="115">
        <v>449420</v>
      </c>
      <c r="D29" s="115">
        <v>736933</v>
      </c>
      <c r="E29" s="90"/>
      <c r="F29" s="127"/>
      <c r="G29" s="128"/>
      <c r="H29" s="129"/>
    </row>
    <row r="30" spans="1:8" s="126" customFormat="1" ht="25.5" x14ac:dyDescent="0.2">
      <c r="A30" s="119" t="s">
        <v>251</v>
      </c>
      <c r="B30" s="120" t="s">
        <v>20</v>
      </c>
      <c r="C30" s="121">
        <f>C28-C29</f>
        <v>796613</v>
      </c>
      <c r="D30" s="121">
        <f>D28-D29</f>
        <v>1496709</v>
      </c>
      <c r="E30" s="122"/>
      <c r="F30" s="123"/>
      <c r="G30" s="124"/>
      <c r="H30" s="125"/>
    </row>
    <row r="31" spans="1:8" x14ac:dyDescent="0.2">
      <c r="A31" s="118" t="s">
        <v>252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253</v>
      </c>
      <c r="B32" s="120">
        <v>300</v>
      </c>
      <c r="C32" s="121">
        <f>C30+C31</f>
        <v>796613</v>
      </c>
      <c r="D32" s="121">
        <f>D30+D31</f>
        <v>1496709</v>
      </c>
      <c r="E32" s="122"/>
      <c r="F32" s="130"/>
      <c r="G32" s="128"/>
      <c r="H32" s="129"/>
    </row>
    <row r="33" spans="1:8" x14ac:dyDescent="0.2">
      <c r="A33" s="118" t="s">
        <v>254</v>
      </c>
      <c r="B33" s="114"/>
      <c r="C33" s="115">
        <f t="shared" ref="C33:D33" si="0">C32-C34</f>
        <v>796613</v>
      </c>
      <c r="D33" s="115">
        <f t="shared" si="0"/>
        <v>1496709</v>
      </c>
      <c r="E33" s="90"/>
    </row>
    <row r="34" spans="1:8" x14ac:dyDescent="0.2">
      <c r="A34" s="118" t="s">
        <v>256</v>
      </c>
      <c r="B34" s="114"/>
      <c r="C34" s="115"/>
      <c r="D34" s="115"/>
      <c r="E34" s="90"/>
    </row>
    <row r="35" spans="1:8" x14ac:dyDescent="0.2">
      <c r="A35" s="119" t="s">
        <v>257</v>
      </c>
      <c r="B35" s="120">
        <v>400</v>
      </c>
      <c r="C35" s="121">
        <f>C46+C52</f>
        <v>-50610</v>
      </c>
      <c r="D35" s="121">
        <f>D46+D52</f>
        <v>-14826</v>
      </c>
      <c r="E35" s="90"/>
      <c r="F35" s="127"/>
      <c r="G35" s="128"/>
      <c r="H35" s="129"/>
    </row>
    <row r="36" spans="1:8" x14ac:dyDescent="0.2">
      <c r="A36" s="118" t="s">
        <v>258</v>
      </c>
      <c r="B36" s="114"/>
      <c r="C36" s="115"/>
      <c r="D36" s="115"/>
    </row>
    <row r="37" spans="1:8" ht="25.5" x14ac:dyDescent="0.2">
      <c r="A37" s="131" t="s">
        <v>259</v>
      </c>
      <c r="B37" s="52">
        <v>410</v>
      </c>
      <c r="C37" s="115"/>
      <c r="D37" s="115"/>
      <c r="E37" s="90"/>
    </row>
    <row r="38" spans="1:8" ht="25.5" x14ac:dyDescent="0.2">
      <c r="A38" s="131" t="s">
        <v>260</v>
      </c>
      <c r="B38" s="52" t="s">
        <v>22</v>
      </c>
      <c r="C38" s="115"/>
      <c r="D38" s="115"/>
      <c r="E38" s="90"/>
    </row>
    <row r="39" spans="1:8" x14ac:dyDescent="0.2">
      <c r="A39" s="131" t="s">
        <v>261</v>
      </c>
      <c r="B39" s="52" t="s">
        <v>23</v>
      </c>
      <c r="C39" s="115"/>
      <c r="D39" s="115"/>
      <c r="E39" s="90"/>
    </row>
    <row r="40" spans="1:8" x14ac:dyDescent="0.2">
      <c r="A40" s="131" t="s">
        <v>262</v>
      </c>
      <c r="B40" s="52" t="s">
        <v>24</v>
      </c>
      <c r="C40" s="115"/>
      <c r="D40" s="115"/>
      <c r="E40" s="90"/>
    </row>
    <row r="41" spans="1:8" x14ac:dyDescent="0.2">
      <c r="A41" s="131" t="s">
        <v>263</v>
      </c>
      <c r="B41" s="52" t="s">
        <v>25</v>
      </c>
      <c r="C41" s="115">
        <v>-50610</v>
      </c>
      <c r="D41" s="115">
        <v>-14826</v>
      </c>
      <c r="E41" s="90"/>
    </row>
    <row r="42" spans="1:8" x14ac:dyDescent="0.2">
      <c r="A42" s="131" t="s">
        <v>264</v>
      </c>
      <c r="B42" s="52" t="s">
        <v>26</v>
      </c>
      <c r="C42" s="115"/>
      <c r="D42" s="115"/>
      <c r="E42" s="90"/>
    </row>
    <row r="43" spans="1:8" x14ac:dyDescent="0.2">
      <c r="A43" s="131" t="s">
        <v>265</v>
      </c>
      <c r="B43" s="52" t="s">
        <v>27</v>
      </c>
      <c r="C43" s="115"/>
      <c r="D43" s="115"/>
      <c r="E43" s="90"/>
    </row>
    <row r="44" spans="1:8" x14ac:dyDescent="0.2">
      <c r="A44" s="131" t="s">
        <v>266</v>
      </c>
      <c r="B44" s="52" t="s">
        <v>28</v>
      </c>
      <c r="C44" s="115"/>
      <c r="D44" s="115"/>
      <c r="E44" s="90"/>
    </row>
    <row r="45" spans="1:8" ht="12.75" customHeight="1" x14ac:dyDescent="0.2">
      <c r="A45" s="131" t="s">
        <v>267</v>
      </c>
      <c r="B45" s="52" t="s">
        <v>29</v>
      </c>
      <c r="C45" s="115"/>
      <c r="D45" s="115"/>
      <c r="E45" s="90"/>
    </row>
    <row r="46" spans="1:8" ht="38.25" customHeight="1" x14ac:dyDescent="0.2">
      <c r="A46" s="132" t="s">
        <v>268</v>
      </c>
      <c r="B46" s="133" t="s">
        <v>30</v>
      </c>
      <c r="C46" s="115">
        <f>SUM(C37:C45)</f>
        <v>-50610</v>
      </c>
      <c r="D46" s="115">
        <f>SUM(D37:D45)</f>
        <v>-14826</v>
      </c>
      <c r="E46" s="90"/>
    </row>
    <row r="47" spans="1:8" ht="15.75" customHeight="1" x14ac:dyDescent="0.2">
      <c r="A47" s="131" t="s">
        <v>269</v>
      </c>
      <c r="B47" s="52" t="s">
        <v>31</v>
      </c>
      <c r="C47" s="115"/>
      <c r="D47" s="115"/>
      <c r="E47" s="90"/>
    </row>
    <row r="48" spans="1:8" ht="24" customHeight="1" x14ac:dyDescent="0.2">
      <c r="A48" s="131" t="s">
        <v>260</v>
      </c>
      <c r="B48" s="52" t="s">
        <v>32</v>
      </c>
      <c r="C48" s="115"/>
      <c r="D48" s="115"/>
      <c r="E48" s="90"/>
    </row>
    <row r="49" spans="1:8" ht="15" customHeight="1" x14ac:dyDescent="0.2">
      <c r="A49" s="131" t="s">
        <v>270</v>
      </c>
      <c r="B49" s="52" t="s">
        <v>33</v>
      </c>
      <c r="C49" s="115"/>
      <c r="D49" s="115"/>
      <c r="E49" s="90"/>
    </row>
    <row r="50" spans="1:8" ht="14.25" customHeight="1" x14ac:dyDescent="0.2">
      <c r="A50" s="131" t="s">
        <v>267</v>
      </c>
      <c r="B50" s="52" t="s">
        <v>34</v>
      </c>
      <c r="C50" s="115"/>
      <c r="D50" s="115"/>
      <c r="E50" s="90"/>
    </row>
    <row r="51" spans="1:8" ht="23.25" customHeight="1" x14ac:dyDescent="0.2">
      <c r="A51" s="131" t="s">
        <v>271</v>
      </c>
      <c r="B51" s="52" t="s">
        <v>35</v>
      </c>
      <c r="C51" s="286"/>
      <c r="D51" s="115"/>
      <c r="E51" s="90"/>
    </row>
    <row r="52" spans="1:8" ht="38.25" customHeight="1" x14ac:dyDescent="0.2">
      <c r="A52" s="132" t="s">
        <v>272</v>
      </c>
      <c r="B52" s="133" t="s">
        <v>36</v>
      </c>
      <c r="C52" s="115">
        <f>SUM(C47:C51)</f>
        <v>0</v>
      </c>
      <c r="D52" s="115">
        <f>SUM(D47:D51)</f>
        <v>0</v>
      </c>
      <c r="E52" s="90"/>
    </row>
    <row r="53" spans="1:8" s="126" customFormat="1" ht="25.5" x14ac:dyDescent="0.2">
      <c r="A53" s="119" t="s">
        <v>273</v>
      </c>
      <c r="B53" s="120">
        <v>500</v>
      </c>
      <c r="C53" s="121">
        <f>C32+C35</f>
        <v>746003</v>
      </c>
      <c r="D53" s="121">
        <f>D32+D35</f>
        <v>1481883</v>
      </c>
      <c r="E53" s="122"/>
      <c r="F53" s="123"/>
      <c r="G53" s="124"/>
      <c r="H53" s="125"/>
    </row>
    <row r="54" spans="1:8" x14ac:dyDescent="0.2">
      <c r="A54" s="118" t="s">
        <v>274</v>
      </c>
      <c r="B54" s="114"/>
      <c r="C54" s="115"/>
      <c r="D54" s="115"/>
    </row>
    <row r="55" spans="1:8" x14ac:dyDescent="0.2">
      <c r="A55" s="118" t="s">
        <v>254</v>
      </c>
      <c r="B55" s="114"/>
      <c r="C55" s="115">
        <f t="shared" ref="C55:D55" si="1">C53-C56</f>
        <v>746003</v>
      </c>
      <c r="D55" s="115">
        <f t="shared" si="1"/>
        <v>1481883</v>
      </c>
    </row>
    <row r="56" spans="1:8" x14ac:dyDescent="0.2">
      <c r="A56" s="118" t="s">
        <v>275</v>
      </c>
      <c r="B56" s="114"/>
      <c r="C56" s="115"/>
      <c r="D56" s="134"/>
    </row>
    <row r="57" spans="1:8" s="126" customFormat="1" x14ac:dyDescent="0.2">
      <c r="A57" s="119" t="s">
        <v>276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258</v>
      </c>
      <c r="B58" s="114"/>
      <c r="C58" s="115"/>
      <c r="D58" s="134"/>
    </row>
    <row r="59" spans="1:8" x14ac:dyDescent="0.2">
      <c r="A59" s="118" t="s">
        <v>277</v>
      </c>
      <c r="B59" s="114"/>
      <c r="C59" s="115"/>
      <c r="D59" s="134"/>
    </row>
    <row r="60" spans="1:8" x14ac:dyDescent="0.2">
      <c r="A60" s="118" t="s">
        <v>278</v>
      </c>
      <c r="B60" s="138"/>
      <c r="C60" s="139">
        <f t="shared" ref="C60:D60" si="2">C33/4405169</f>
        <v>0.1808359679276777</v>
      </c>
      <c r="D60" s="139">
        <f t="shared" si="2"/>
        <v>0.33976199324021394</v>
      </c>
    </row>
    <row r="61" spans="1:8" x14ac:dyDescent="0.2">
      <c r="A61" s="118" t="s">
        <v>279</v>
      </c>
      <c r="B61" s="138"/>
      <c r="C61" s="115"/>
      <c r="D61" s="134"/>
    </row>
    <row r="62" spans="1:8" x14ac:dyDescent="0.2">
      <c r="A62" s="118" t="s">
        <v>280</v>
      </c>
      <c r="B62" s="138"/>
      <c r="C62" s="115"/>
      <c r="D62" s="115"/>
    </row>
    <row r="63" spans="1:8" x14ac:dyDescent="0.2">
      <c r="A63" s="118" t="s">
        <v>278</v>
      </c>
      <c r="B63" s="138"/>
      <c r="C63" s="115"/>
      <c r="D63" s="115"/>
    </row>
    <row r="64" spans="1:8" x14ac:dyDescent="0.2">
      <c r="A64" s="118" t="s">
        <v>279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276" customFormat="1" ht="15.75" x14ac:dyDescent="0.2">
      <c r="A66" s="274" t="s">
        <v>408</v>
      </c>
      <c r="B66" s="275"/>
      <c r="C66" s="275"/>
      <c r="D66" s="275"/>
    </row>
    <row r="67" spans="1:8" s="276" customFormat="1" ht="18" customHeight="1" x14ac:dyDescent="0.25">
      <c r="A67" s="274" t="s">
        <v>409</v>
      </c>
      <c r="B67" s="275"/>
      <c r="C67" s="278" t="s">
        <v>407</v>
      </c>
      <c r="D67" s="277"/>
    </row>
    <row r="68" spans="1:8" s="91" customFormat="1" x14ac:dyDescent="0.2">
      <c r="A68" s="87"/>
      <c r="B68" s="88"/>
      <c r="C68" s="292" t="s">
        <v>221</v>
      </c>
      <c r="D68" s="293"/>
      <c r="E68" s="13"/>
      <c r="F68" s="13"/>
    </row>
    <row r="69" spans="1:8" s="91" customFormat="1" x14ac:dyDescent="0.2">
      <c r="A69" s="92"/>
      <c r="B69" s="88"/>
      <c r="E69" s="13"/>
      <c r="F69" s="13"/>
    </row>
    <row r="70" spans="1:8" s="91" customFormat="1" ht="15.75" customHeight="1" x14ac:dyDescent="0.2">
      <c r="A70" s="274" t="s">
        <v>410</v>
      </c>
      <c r="B70" s="88"/>
      <c r="E70" s="13"/>
      <c r="F70" s="13"/>
    </row>
    <row r="71" spans="1:8" s="91" customFormat="1" x14ac:dyDescent="0.2">
      <c r="A71" s="301"/>
      <c r="B71" s="88"/>
      <c r="C71" s="288" t="s">
        <v>221</v>
      </c>
      <c r="D71" s="289"/>
      <c r="E71" s="13"/>
      <c r="F71" s="13"/>
    </row>
    <row r="72" spans="1:8" s="91" customFormat="1" x14ac:dyDescent="0.2">
      <c r="A72" s="87" t="s">
        <v>222</v>
      </c>
      <c r="B72" s="88"/>
      <c r="C72" s="88"/>
      <c r="D72" s="88"/>
      <c r="E72" s="13"/>
      <c r="F72" s="13"/>
    </row>
    <row r="73" spans="1:8" s="141" customFormat="1" ht="17.25" customHeight="1" x14ac:dyDescent="0.2">
      <c r="A73" s="274"/>
      <c r="B73" s="88"/>
      <c r="E73" s="142"/>
      <c r="F73" s="143"/>
      <c r="G73" s="144"/>
      <c r="H73" s="145"/>
    </row>
    <row r="74" spans="1:8" s="141" customFormat="1" ht="13.5" customHeight="1" x14ac:dyDescent="0.2">
      <c r="A74" s="274"/>
      <c r="B74" s="88"/>
      <c r="C74" s="88"/>
      <c r="D74" s="88"/>
      <c r="E74" s="142"/>
      <c r="F74" s="143"/>
      <c r="G74" s="144"/>
      <c r="H74" s="145"/>
    </row>
    <row r="75" spans="1:8" s="141" customFormat="1" x14ac:dyDescent="0.2">
      <c r="A75" s="146"/>
      <c r="B75" s="88"/>
      <c r="C75" s="150"/>
      <c r="D75" s="147"/>
      <c r="E75" s="142"/>
      <c r="F75" s="143"/>
      <c r="G75" s="144"/>
      <c r="H75" s="145"/>
    </row>
    <row r="76" spans="1:8" s="141" customFormat="1" x14ac:dyDescent="0.2">
      <c r="A76" s="146"/>
      <c r="B76" s="88"/>
      <c r="E76" s="142"/>
      <c r="F76" s="143"/>
      <c r="G76" s="144"/>
      <c r="H76" s="145"/>
    </row>
    <row r="77" spans="1:8" s="91" customFormat="1" ht="15.75" customHeight="1" x14ac:dyDescent="0.2">
      <c r="A77" s="274"/>
      <c r="B77"/>
      <c r="C77"/>
      <c r="D77"/>
      <c r="E77"/>
      <c r="F77" s="287"/>
    </row>
    <row r="78" spans="1:8" s="91" customFormat="1" ht="15.75" x14ac:dyDescent="0.2">
      <c r="A78" s="274"/>
      <c r="B78"/>
      <c r="C78" s="88"/>
      <c r="D78" s="88"/>
      <c r="E78"/>
      <c r="F78"/>
    </row>
    <row r="79" spans="1:8" x14ac:dyDescent="0.2">
      <c r="A79" s="140"/>
      <c r="C79" s="294"/>
      <c r="D79" s="295"/>
    </row>
    <row r="80" spans="1:8" x14ac:dyDescent="0.2">
      <c r="A80" s="146"/>
    </row>
    <row r="81" spans="1:1" x14ac:dyDescent="0.2">
      <c r="A81" s="146"/>
    </row>
    <row r="82" spans="1:1" x14ac:dyDescent="0.2">
      <c r="A82" s="146"/>
    </row>
    <row r="83" spans="1:1" x14ac:dyDescent="0.2">
      <c r="A83" s="146"/>
    </row>
    <row r="84" spans="1:1" x14ac:dyDescent="0.2">
      <c r="A84" s="146"/>
    </row>
    <row r="85" spans="1:1" x14ac:dyDescent="0.2">
      <c r="A85" s="146"/>
    </row>
    <row r="86" spans="1:1" x14ac:dyDescent="0.2">
      <c r="A86" s="146"/>
    </row>
  </sheetData>
  <mergeCells count="6">
    <mergeCell ref="A15:A16"/>
    <mergeCell ref="B15:B16"/>
    <mergeCell ref="C15:C16"/>
    <mergeCell ref="D15:D16"/>
    <mergeCell ref="C79:D79"/>
    <mergeCell ref="C68:D68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10"/>
  <sheetViews>
    <sheetView zoomScale="90" zoomScaleNormal="90" workbookViewId="0">
      <selection activeCell="A88" sqref="A88"/>
    </sheetView>
  </sheetViews>
  <sheetFormatPr defaultColWidth="67.42578125" defaultRowHeight="12.75" x14ac:dyDescent="0.2"/>
  <cols>
    <col min="1" max="1" width="85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223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225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227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38</v>
      </c>
      <c r="C7" s="152"/>
      <c r="D7" s="4" t="s">
        <v>228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281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282</v>
      </c>
      <c r="B11" s="159"/>
      <c r="C11" s="159"/>
      <c r="D11" s="160"/>
      <c r="E11" s="160"/>
    </row>
    <row r="12" spans="1:11" x14ac:dyDescent="0.2">
      <c r="A12" s="158" t="s">
        <v>411</v>
      </c>
      <c r="B12" s="159"/>
      <c r="C12" s="159"/>
      <c r="D12" s="160"/>
      <c r="E12" s="160"/>
    </row>
    <row r="13" spans="1:11" x14ac:dyDescent="0.2">
      <c r="A13" s="158" t="s">
        <v>283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234</v>
      </c>
    </row>
    <row r="16" spans="1:11" s="147" customFormat="1" ht="25.5" x14ac:dyDescent="0.2">
      <c r="A16" s="163" t="s">
        <v>284</v>
      </c>
      <c r="B16" s="164" t="s">
        <v>285</v>
      </c>
      <c r="C16" s="164" t="s">
        <v>286</v>
      </c>
      <c r="D16" s="164" t="s">
        <v>287</v>
      </c>
      <c r="E16" s="148"/>
    </row>
    <row r="17" spans="1:5" s="147" customFormat="1" x14ac:dyDescent="0.2">
      <c r="A17" s="165" t="s">
        <v>288</v>
      </c>
      <c r="B17" s="166"/>
      <c r="C17" s="166"/>
      <c r="D17" s="167"/>
      <c r="E17" s="148"/>
    </row>
    <row r="18" spans="1:5" s="147" customFormat="1" x14ac:dyDescent="0.2">
      <c r="A18" s="168" t="s">
        <v>289</v>
      </c>
      <c r="B18" s="169">
        <v>10</v>
      </c>
      <c r="C18" s="170">
        <f>SUM(C20:C25)</f>
        <v>15332798</v>
      </c>
      <c r="D18" s="170">
        <f>SUM(D20:D25)</f>
        <v>24299802</v>
      </c>
      <c r="E18" s="148"/>
    </row>
    <row r="19" spans="1:5" s="147" customFormat="1" x14ac:dyDescent="0.2">
      <c r="A19" s="171" t="s">
        <v>290</v>
      </c>
      <c r="B19" s="172"/>
      <c r="C19" s="173"/>
      <c r="D19" s="173"/>
      <c r="E19" s="148"/>
    </row>
    <row r="20" spans="1:5" s="147" customFormat="1" x14ac:dyDescent="0.2">
      <c r="A20" s="171" t="s">
        <v>291</v>
      </c>
      <c r="B20" s="174">
        <v>11</v>
      </c>
      <c r="C20" s="175">
        <v>14631819</v>
      </c>
      <c r="D20" s="175">
        <v>13926402</v>
      </c>
      <c r="E20" s="148"/>
    </row>
    <row r="21" spans="1:5" s="147" customFormat="1" x14ac:dyDescent="0.2">
      <c r="A21" s="176" t="s">
        <v>292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293</v>
      </c>
      <c r="B22" s="174">
        <v>13</v>
      </c>
      <c r="C22" s="175">
        <v>185874</v>
      </c>
      <c r="D22" s="175">
        <v>9912327</v>
      </c>
      <c r="E22" s="148"/>
    </row>
    <row r="23" spans="1:5" s="147" customFormat="1" x14ac:dyDescent="0.2">
      <c r="A23" s="171" t="s">
        <v>294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295</v>
      </c>
      <c r="B24" s="174">
        <v>15</v>
      </c>
      <c r="C24" s="175">
        <v>298039</v>
      </c>
      <c r="D24" s="175">
        <v>257596</v>
      </c>
      <c r="E24" s="148"/>
    </row>
    <row r="25" spans="1:5" s="147" customFormat="1" x14ac:dyDescent="0.2">
      <c r="A25" s="171" t="s">
        <v>296</v>
      </c>
      <c r="B25" s="174">
        <v>16</v>
      </c>
      <c r="C25" s="175">
        <v>217066</v>
      </c>
      <c r="D25" s="175">
        <v>203477</v>
      </c>
      <c r="E25" s="148"/>
    </row>
    <row r="26" spans="1:5" s="147" customFormat="1" x14ac:dyDescent="0.2">
      <c r="A26" s="168" t="s">
        <v>297</v>
      </c>
      <c r="B26" s="169">
        <v>20</v>
      </c>
      <c r="C26" s="179">
        <f>SUM(C28:C34)</f>
        <v>19440099</v>
      </c>
      <c r="D26" s="180">
        <f>SUM(D28:D34)</f>
        <v>34777131</v>
      </c>
      <c r="E26" s="148"/>
    </row>
    <row r="27" spans="1:5" s="147" customFormat="1" x14ac:dyDescent="0.2">
      <c r="A27" s="171" t="s">
        <v>290</v>
      </c>
      <c r="B27" s="174"/>
      <c r="C27" s="182"/>
      <c r="D27" s="183"/>
      <c r="E27" s="148"/>
    </row>
    <row r="28" spans="1:5" s="147" customFormat="1" x14ac:dyDescent="0.2">
      <c r="A28" s="171" t="s">
        <v>298</v>
      </c>
      <c r="B28" s="174">
        <v>21</v>
      </c>
      <c r="C28" s="175">
        <v>8351181</v>
      </c>
      <c r="D28" s="177">
        <v>20617450</v>
      </c>
      <c r="E28" s="148"/>
    </row>
    <row r="29" spans="1:5" s="147" customFormat="1" x14ac:dyDescent="0.2">
      <c r="A29" s="171" t="s">
        <v>299</v>
      </c>
      <c r="B29" s="174">
        <v>22</v>
      </c>
      <c r="C29" s="175">
        <v>764534</v>
      </c>
      <c r="D29" s="177">
        <v>1706223</v>
      </c>
      <c r="E29" s="148"/>
    </row>
    <row r="30" spans="1:5" s="147" customFormat="1" x14ac:dyDescent="0.2">
      <c r="A30" s="171" t="s">
        <v>300</v>
      </c>
      <c r="B30" s="174">
        <v>23</v>
      </c>
      <c r="C30" s="175">
        <v>6556658</v>
      </c>
      <c r="D30" s="177">
        <v>6278202</v>
      </c>
      <c r="E30" s="148"/>
    </row>
    <row r="31" spans="1:5" s="147" customFormat="1" x14ac:dyDescent="0.2">
      <c r="A31" s="171" t="s">
        <v>301</v>
      </c>
      <c r="B31" s="174">
        <v>24</v>
      </c>
      <c r="C31" s="175">
        <v>4377</v>
      </c>
      <c r="D31" s="177">
        <v>4470</v>
      </c>
      <c r="E31" s="148"/>
    </row>
    <row r="32" spans="1:5" s="147" customFormat="1" x14ac:dyDescent="0.2">
      <c r="A32" s="171" t="s">
        <v>302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303</v>
      </c>
      <c r="B33" s="186">
        <v>26</v>
      </c>
      <c r="C33" s="187">
        <v>1872295</v>
      </c>
      <c r="D33" s="187">
        <v>4409887</v>
      </c>
      <c r="E33" s="148"/>
    </row>
    <row r="34" spans="1:5" s="147" customFormat="1" x14ac:dyDescent="0.2">
      <c r="A34" s="185" t="s">
        <v>304</v>
      </c>
      <c r="B34" s="186">
        <v>27</v>
      </c>
      <c r="C34" s="187">
        <v>1891054</v>
      </c>
      <c r="D34" s="188">
        <v>1760899</v>
      </c>
      <c r="E34" s="148"/>
    </row>
    <row r="35" spans="1:5" s="147" customFormat="1" ht="25.5" x14ac:dyDescent="0.2">
      <c r="A35" s="189" t="s">
        <v>305</v>
      </c>
      <c r="B35" s="190">
        <v>30</v>
      </c>
      <c r="C35" s="191">
        <f>C18-C26</f>
        <v>-4107301</v>
      </c>
      <c r="D35" s="191">
        <f>D18-D26</f>
        <v>-10477329</v>
      </c>
      <c r="E35" s="148"/>
    </row>
    <row r="36" spans="1:5" s="147" customFormat="1" x14ac:dyDescent="0.2">
      <c r="A36" s="192" t="s">
        <v>306</v>
      </c>
      <c r="B36" s="190"/>
      <c r="C36" s="193"/>
      <c r="D36" s="193"/>
      <c r="E36" s="148"/>
    </row>
    <row r="37" spans="1:5" s="147" customFormat="1" x14ac:dyDescent="0.2">
      <c r="A37" s="194" t="s">
        <v>307</v>
      </c>
      <c r="B37" s="190">
        <v>40</v>
      </c>
      <c r="C37" s="191">
        <f>SUM(C39:C50)</f>
        <v>670</v>
      </c>
      <c r="D37" s="191">
        <f>SUM(D39:D50)</f>
        <v>31463</v>
      </c>
      <c r="E37" s="148"/>
    </row>
    <row r="38" spans="1:5" s="147" customFormat="1" x14ac:dyDescent="0.2">
      <c r="A38" s="185" t="s">
        <v>290</v>
      </c>
      <c r="B38" s="186"/>
      <c r="C38" s="195"/>
      <c r="D38" s="196"/>
      <c r="E38" s="148"/>
    </row>
    <row r="39" spans="1:5" s="147" customFormat="1" x14ac:dyDescent="0.2">
      <c r="A39" s="185" t="s">
        <v>308</v>
      </c>
      <c r="B39" s="186">
        <v>41</v>
      </c>
      <c r="C39" s="187"/>
      <c r="D39" s="188">
        <v>2299</v>
      </c>
      <c r="E39" s="148"/>
    </row>
    <row r="40" spans="1:5" s="147" customFormat="1" x14ac:dyDescent="0.2">
      <c r="A40" s="185" t="s">
        <v>309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310</v>
      </c>
      <c r="B41" s="186">
        <v>43</v>
      </c>
      <c r="C41" s="187"/>
      <c r="D41" s="188"/>
      <c r="E41" s="148"/>
    </row>
    <row r="42" spans="1:5" s="147" customFormat="1" ht="25.5" x14ac:dyDescent="0.2">
      <c r="A42" s="197" t="s">
        <v>311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312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313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314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315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316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317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295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318</v>
      </c>
      <c r="B50" s="186">
        <v>52</v>
      </c>
      <c r="C50" s="187">
        <v>670</v>
      </c>
      <c r="D50" s="188">
        <v>29164</v>
      </c>
      <c r="E50" s="148"/>
    </row>
    <row r="51" spans="1:5" s="147" customFormat="1" x14ac:dyDescent="0.2">
      <c r="A51" s="194" t="s">
        <v>319</v>
      </c>
      <c r="B51" s="190">
        <v>60</v>
      </c>
      <c r="C51" s="191">
        <f>SUM(C53:C65)</f>
        <v>754020</v>
      </c>
      <c r="D51" s="191">
        <f>SUM(D53:D65)</f>
        <v>776338</v>
      </c>
      <c r="E51" s="148"/>
    </row>
    <row r="52" spans="1:5" s="147" customFormat="1" x14ac:dyDescent="0.2">
      <c r="A52" s="185" t="s">
        <v>290</v>
      </c>
      <c r="B52" s="186"/>
      <c r="C52" s="187"/>
      <c r="D52" s="188"/>
      <c r="E52" s="148"/>
    </row>
    <row r="53" spans="1:5" s="147" customFormat="1" x14ac:dyDescent="0.2">
      <c r="A53" s="185" t="s">
        <v>320</v>
      </c>
      <c r="B53" s="186">
        <v>61</v>
      </c>
      <c r="C53" s="187">
        <v>386443</v>
      </c>
      <c r="D53" s="188">
        <v>358478</v>
      </c>
      <c r="E53" s="148"/>
    </row>
    <row r="54" spans="1:5" s="147" customFormat="1" x14ac:dyDescent="0.2">
      <c r="A54" s="185" t="s">
        <v>321</v>
      </c>
      <c r="B54" s="186">
        <v>62</v>
      </c>
      <c r="C54" s="187">
        <v>20610</v>
      </c>
      <c r="D54" s="188">
        <v>475</v>
      </c>
      <c r="E54" s="148"/>
    </row>
    <row r="55" spans="1:5" s="147" customFormat="1" x14ac:dyDescent="0.2">
      <c r="A55" s="185" t="s">
        <v>322</v>
      </c>
      <c r="B55" s="186">
        <v>63</v>
      </c>
      <c r="C55" s="187">
        <v>344730</v>
      </c>
      <c r="D55" s="188">
        <v>189416</v>
      </c>
      <c r="E55" s="148"/>
    </row>
    <row r="56" spans="1:5" s="147" customFormat="1" ht="25.5" x14ac:dyDescent="0.2">
      <c r="A56" s="197" t="s">
        <v>323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324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325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326</v>
      </c>
      <c r="B59" s="186">
        <v>67</v>
      </c>
      <c r="C59" s="187">
        <v>9</v>
      </c>
      <c r="D59" s="188"/>
      <c r="E59" s="148"/>
    </row>
    <row r="60" spans="1:5" s="147" customFormat="1" x14ac:dyDescent="0.2">
      <c r="A60" s="185" t="s">
        <v>327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328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329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316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330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331</v>
      </c>
      <c r="B65" s="186">
        <v>73</v>
      </c>
      <c r="C65" s="187">
        <v>2228</v>
      </c>
      <c r="D65" s="188">
        <v>227969</v>
      </c>
      <c r="E65" s="148"/>
    </row>
    <row r="66" spans="1:5" s="147" customFormat="1" ht="25.5" x14ac:dyDescent="0.2">
      <c r="A66" s="189" t="s">
        <v>332</v>
      </c>
      <c r="B66" s="190">
        <v>80</v>
      </c>
      <c r="C66" s="191">
        <f>C37-C51</f>
        <v>-753350</v>
      </c>
      <c r="D66" s="191">
        <f>D37-D51</f>
        <v>-744875</v>
      </c>
      <c r="E66" s="148"/>
    </row>
    <row r="67" spans="1:5" s="147" customFormat="1" x14ac:dyDescent="0.2">
      <c r="A67" s="192" t="s">
        <v>333</v>
      </c>
      <c r="B67" s="190"/>
      <c r="C67" s="193"/>
      <c r="D67" s="193"/>
      <c r="E67" s="148"/>
    </row>
    <row r="68" spans="1:5" s="147" customFormat="1" x14ac:dyDescent="0.2">
      <c r="A68" s="194" t="s">
        <v>334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290</v>
      </c>
      <c r="B69" s="186"/>
      <c r="C69" s="195"/>
      <c r="D69" s="196"/>
      <c r="E69" s="148"/>
    </row>
    <row r="70" spans="1:5" s="147" customFormat="1" x14ac:dyDescent="0.2">
      <c r="A70" s="185" t="s">
        <v>335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336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337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318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338</v>
      </c>
      <c r="B74" s="166">
        <v>100</v>
      </c>
      <c r="C74" s="198">
        <f>SUM(C76:C80)</f>
        <v>3875</v>
      </c>
      <c r="D74" s="198">
        <f>SUM(D76:D80)</f>
        <v>3529</v>
      </c>
      <c r="E74" s="148"/>
    </row>
    <row r="75" spans="1:5" s="147" customFormat="1" x14ac:dyDescent="0.2">
      <c r="A75" s="171" t="s">
        <v>290</v>
      </c>
      <c r="B75" s="172"/>
      <c r="C75" s="182"/>
      <c r="D75" s="183"/>
      <c r="E75" s="148"/>
    </row>
    <row r="76" spans="1:5" s="147" customFormat="1" x14ac:dyDescent="0.2">
      <c r="A76" s="171" t="s">
        <v>339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340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341</v>
      </c>
      <c r="B78" s="172">
        <v>103</v>
      </c>
      <c r="C78" s="175"/>
      <c r="D78" s="177"/>
      <c r="E78" s="148"/>
    </row>
    <row r="79" spans="1:5" s="147" customFormat="1" x14ac:dyDescent="0.2">
      <c r="A79" s="171" t="s">
        <v>342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343</v>
      </c>
      <c r="B80" s="199">
        <v>105</v>
      </c>
      <c r="C80" s="175">
        <v>3875</v>
      </c>
      <c r="D80" s="181">
        <v>3529</v>
      </c>
      <c r="E80" s="148"/>
    </row>
    <row r="81" spans="1:6" s="147" customFormat="1" ht="25.5" x14ac:dyDescent="0.2">
      <c r="A81" s="189" t="s">
        <v>344</v>
      </c>
      <c r="B81" s="200">
        <v>110</v>
      </c>
      <c r="C81" s="198">
        <f>C68-C74</f>
        <v>-3875</v>
      </c>
      <c r="D81" s="198">
        <f>D68-D74</f>
        <v>-3529</v>
      </c>
      <c r="E81" s="148"/>
    </row>
    <row r="82" spans="1:6" s="147" customFormat="1" x14ac:dyDescent="0.2">
      <c r="A82" s="194" t="s">
        <v>345</v>
      </c>
      <c r="B82" s="200">
        <v>120</v>
      </c>
      <c r="C82" s="201">
        <v>-173410</v>
      </c>
      <c r="D82" s="279">
        <v>1314</v>
      </c>
      <c r="E82" s="148"/>
    </row>
    <row r="83" spans="1:6" s="147" customFormat="1" ht="25.5" x14ac:dyDescent="0.2">
      <c r="A83" s="189" t="s">
        <v>346</v>
      </c>
      <c r="B83" s="200">
        <v>130</v>
      </c>
      <c r="C83" s="201">
        <v>117</v>
      </c>
      <c r="D83" s="279">
        <v>-67711</v>
      </c>
      <c r="E83" s="148"/>
      <c r="F83" s="148"/>
    </row>
    <row r="84" spans="1:6" s="147" customFormat="1" ht="25.5" x14ac:dyDescent="0.2">
      <c r="A84" s="189" t="s">
        <v>347</v>
      </c>
      <c r="B84" s="200">
        <v>140</v>
      </c>
      <c r="C84" s="198">
        <f>C35+C66+C81+C82+C83</f>
        <v>-5037819</v>
      </c>
      <c r="D84" s="198">
        <f>D35+D66+D81+D82+D83</f>
        <v>-11292130</v>
      </c>
      <c r="E84" s="148"/>
    </row>
    <row r="85" spans="1:6" s="147" customFormat="1" x14ac:dyDescent="0.2">
      <c r="A85" s="202" t="s">
        <v>348</v>
      </c>
      <c r="B85" s="199">
        <v>150</v>
      </c>
      <c r="C85" s="181">
        <v>17752691</v>
      </c>
      <c r="D85" s="181">
        <v>16394188</v>
      </c>
      <c r="E85" s="148"/>
    </row>
    <row r="86" spans="1:6" s="147" customFormat="1" x14ac:dyDescent="0.2">
      <c r="A86" s="202" t="s">
        <v>349</v>
      </c>
      <c r="B86" s="199">
        <v>160</v>
      </c>
      <c r="C86" s="184">
        <f>C85+C84</f>
        <v>12714872</v>
      </c>
      <c r="D86" s="184">
        <f>D85+D84</f>
        <v>5102058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276" customFormat="1" ht="15.75" x14ac:dyDescent="0.2">
      <c r="A89" s="274" t="s">
        <v>408</v>
      </c>
      <c r="B89" s="275"/>
      <c r="C89" s="275"/>
      <c r="D89" s="275"/>
    </row>
    <row r="90" spans="1:6" s="276" customFormat="1" ht="18" customHeight="1" x14ac:dyDescent="0.25">
      <c r="A90" s="274" t="s">
        <v>409</v>
      </c>
      <c r="B90" s="275"/>
      <c r="C90" s="278" t="s">
        <v>407</v>
      </c>
      <c r="D90" s="277"/>
    </row>
    <row r="91" spans="1:6" s="91" customFormat="1" x14ac:dyDescent="0.2">
      <c r="A91" s="87"/>
      <c r="B91" s="88"/>
      <c r="C91" s="292" t="s">
        <v>221</v>
      </c>
      <c r="D91" s="293"/>
      <c r="E91" s="13"/>
      <c r="F91" s="13"/>
    </row>
    <row r="92" spans="1:6" s="91" customFormat="1" x14ac:dyDescent="0.2">
      <c r="A92" s="92"/>
      <c r="B92" s="88"/>
      <c r="E92" s="13"/>
      <c r="F92" s="13"/>
    </row>
    <row r="93" spans="1:6" s="91" customFormat="1" ht="15.75" customHeight="1" x14ac:dyDescent="0.2">
      <c r="A93" s="274" t="s">
        <v>410</v>
      </c>
      <c r="B93" s="88"/>
      <c r="E93" s="13"/>
      <c r="F93" s="13"/>
    </row>
    <row r="94" spans="1:6" s="91" customFormat="1" x14ac:dyDescent="0.2">
      <c r="A94" s="301"/>
      <c r="B94" s="88"/>
      <c r="C94" s="288" t="s">
        <v>221</v>
      </c>
      <c r="D94" s="289"/>
      <c r="E94" s="13"/>
      <c r="F94" s="13"/>
    </row>
    <row r="95" spans="1:6" s="91" customFormat="1" x14ac:dyDescent="0.2">
      <c r="A95" s="87" t="s">
        <v>222</v>
      </c>
      <c r="B95" s="88"/>
      <c r="C95" s="88"/>
      <c r="D95" s="88"/>
      <c r="E95" s="13"/>
      <c r="F95" s="13"/>
    </row>
    <row r="96" spans="1:6" s="147" customFormat="1" ht="14.25" customHeight="1" x14ac:dyDescent="0.2">
      <c r="A96" s="203"/>
      <c r="B96" s="204"/>
      <c r="E96" s="148"/>
    </row>
    <row r="97" spans="1:5" s="147" customFormat="1" ht="16.5" customHeight="1" x14ac:dyDescent="0.2">
      <c r="A97" s="203"/>
      <c r="B97" s="204"/>
      <c r="C97" s="204"/>
      <c r="D97" s="152"/>
      <c r="E97" s="148"/>
    </row>
    <row r="98" spans="1:5" s="147" customFormat="1" x14ac:dyDescent="0.2">
      <c r="A98" s="205"/>
      <c r="B98" s="204"/>
      <c r="C98" s="150"/>
      <c r="D98" s="152"/>
      <c r="E98" s="148"/>
    </row>
    <row r="99" spans="1:5" s="147" customFormat="1" x14ac:dyDescent="0.2">
      <c r="A99" s="205"/>
      <c r="B99" s="204"/>
      <c r="E99" s="148"/>
    </row>
    <row r="100" spans="1:5" s="147" customFormat="1" ht="13.5" customHeight="1" x14ac:dyDescent="0.2">
      <c r="A100" s="203"/>
      <c r="B100" s="204"/>
      <c r="C100" s="204"/>
      <c r="E100" s="148"/>
    </row>
    <row r="101" spans="1:5" s="147" customFormat="1" x14ac:dyDescent="0.2">
      <c r="A101" s="203"/>
      <c r="C101" s="204"/>
      <c r="D101" s="152"/>
      <c r="E101" s="148"/>
    </row>
    <row r="102" spans="1:5" s="147" customFormat="1" x14ac:dyDescent="0.2">
      <c r="A102" s="205"/>
      <c r="C102" s="150"/>
      <c r="E102" s="148"/>
    </row>
    <row r="103" spans="1:5" s="147" customFormat="1" x14ac:dyDescent="0.2">
      <c r="A103" s="205"/>
      <c r="E103" s="148"/>
    </row>
    <row r="104" spans="1:5" s="147" customFormat="1" x14ac:dyDescent="0.2">
      <c r="A104" s="205"/>
      <c r="E104" s="148"/>
    </row>
    <row r="105" spans="1:5" s="147" customFormat="1" x14ac:dyDescent="0.2">
      <c r="A105" s="205"/>
      <c r="E105" s="148"/>
    </row>
    <row r="106" spans="1:5" s="147" customFormat="1" x14ac:dyDescent="0.2">
      <c r="A106" s="205"/>
      <c r="E106" s="148"/>
    </row>
    <row r="107" spans="1:5" s="147" customFormat="1" x14ac:dyDescent="0.2">
      <c r="A107" s="205"/>
      <c r="E107" s="148"/>
    </row>
    <row r="108" spans="1:5" s="147" customFormat="1" x14ac:dyDescent="0.2">
      <c r="A108" s="205"/>
      <c r="E108" s="148"/>
    </row>
    <row r="109" spans="1:5" s="147" customFormat="1" x14ac:dyDescent="0.2">
      <c r="A109" s="205"/>
      <c r="E109" s="148"/>
    </row>
    <row r="110" spans="1:5" s="147" customFormat="1" x14ac:dyDescent="0.2">
      <c r="A110" s="205"/>
      <c r="E110" s="148"/>
    </row>
  </sheetData>
  <mergeCells count="1">
    <mergeCell ref="C91:D91"/>
  </mergeCells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09"/>
  <sheetViews>
    <sheetView zoomScale="70" zoomScaleNormal="70" workbookViewId="0">
      <selection activeCell="F94" sqref="F94"/>
    </sheetView>
  </sheetViews>
  <sheetFormatPr defaultColWidth="9.42578125" defaultRowHeight="12" x14ac:dyDescent="0.2"/>
  <cols>
    <col min="1" max="1" width="86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1.5703125" style="207" bestFit="1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90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224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226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93</v>
      </c>
      <c r="L6" s="150"/>
    </row>
    <row r="7" spans="1:12" s="151" customFormat="1" ht="12.75" x14ac:dyDescent="0.2">
      <c r="A7" s="152"/>
      <c r="B7" s="152" t="s">
        <v>38</v>
      </c>
      <c r="C7" s="153" t="s">
        <v>39</v>
      </c>
      <c r="D7" s="152"/>
      <c r="F7" s="148"/>
      <c r="G7" s="150"/>
      <c r="H7" s="150"/>
      <c r="I7" s="150"/>
      <c r="J7" s="150"/>
      <c r="K7" s="4" t="s">
        <v>229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350</v>
      </c>
    </row>
    <row r="10" spans="1:12" x14ac:dyDescent="0.2">
      <c r="A10" s="213" t="s">
        <v>351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352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353</v>
      </c>
      <c r="B13" s="208"/>
      <c r="C13" s="216">
        <f>Ф1!C20</f>
        <v>45382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234</v>
      </c>
    </row>
    <row r="15" spans="1:12" s="220" customFormat="1" ht="38.25" customHeight="1" x14ac:dyDescent="0.2">
      <c r="A15" s="296" t="s">
        <v>354</v>
      </c>
      <c r="B15" s="296" t="s">
        <v>285</v>
      </c>
      <c r="C15" s="298" t="s">
        <v>355</v>
      </c>
      <c r="D15" s="299"/>
      <c r="E15" s="299"/>
      <c r="F15" s="299"/>
      <c r="G15" s="299"/>
      <c r="H15" s="300"/>
      <c r="I15" s="296" t="s">
        <v>359</v>
      </c>
      <c r="J15" s="296" t="s">
        <v>360</v>
      </c>
      <c r="K15" s="296" t="s">
        <v>361</v>
      </c>
      <c r="L15" s="211"/>
    </row>
    <row r="16" spans="1:12" s="220" customFormat="1" ht="48" x14ac:dyDescent="0.2">
      <c r="A16" s="297"/>
      <c r="B16" s="297"/>
      <c r="C16" s="221" t="s">
        <v>211</v>
      </c>
      <c r="D16" s="221" t="s">
        <v>212</v>
      </c>
      <c r="E16" s="221" t="s">
        <v>356</v>
      </c>
      <c r="F16" s="221" t="s">
        <v>357</v>
      </c>
      <c r="G16" s="221" t="s">
        <v>358</v>
      </c>
      <c r="H16" s="221" t="s">
        <v>216</v>
      </c>
      <c r="I16" s="297"/>
      <c r="J16" s="297"/>
      <c r="K16" s="297"/>
      <c r="L16" s="211"/>
    </row>
    <row r="17" spans="1:12" s="227" customFormat="1" x14ac:dyDescent="0.2">
      <c r="A17" s="222" t="s">
        <v>362</v>
      </c>
      <c r="B17" s="223" t="s">
        <v>1</v>
      </c>
      <c r="C17" s="224">
        <v>4405169</v>
      </c>
      <c r="D17" s="224"/>
      <c r="E17" s="224"/>
      <c r="F17" s="224">
        <v>-400409</v>
      </c>
      <c r="G17" s="224">
        <v>79318531</v>
      </c>
      <c r="H17" s="224"/>
      <c r="I17" s="225">
        <f t="shared" ref="I17:I22" si="0">SUM(C17:H17)</f>
        <v>83323291</v>
      </c>
      <c r="J17" s="225"/>
      <c r="K17" s="225">
        <f t="shared" ref="K17:K22" si="1">I17+J17</f>
        <v>83323291</v>
      </c>
      <c r="L17" s="226"/>
    </row>
    <row r="18" spans="1:12" x14ac:dyDescent="0.2">
      <c r="A18" s="228" t="s">
        <v>363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364</v>
      </c>
      <c r="B19" s="229" t="s">
        <v>40</v>
      </c>
      <c r="C19" s="231">
        <v>4405169</v>
      </c>
      <c r="D19" s="231">
        <v>0</v>
      </c>
      <c r="E19" s="231">
        <v>0</v>
      </c>
      <c r="F19" s="231">
        <f t="shared" ref="F19:G19" si="2">F17+F18</f>
        <v>-400409</v>
      </c>
      <c r="G19" s="231">
        <f t="shared" si="2"/>
        <v>79318531</v>
      </c>
      <c r="H19" s="231">
        <v>0</v>
      </c>
      <c r="I19" s="225">
        <f t="shared" si="0"/>
        <v>83323291</v>
      </c>
      <c r="J19" s="225"/>
      <c r="K19" s="225">
        <f t="shared" si="1"/>
        <v>83323291</v>
      </c>
    </row>
    <row r="20" spans="1:12" x14ac:dyDescent="0.2">
      <c r="A20" s="228" t="s">
        <v>365</v>
      </c>
      <c r="B20" s="229" t="s">
        <v>20</v>
      </c>
      <c r="C20" s="231">
        <v>0</v>
      </c>
      <c r="D20" s="231">
        <v>0</v>
      </c>
      <c r="E20" s="231">
        <v>0</v>
      </c>
      <c r="F20" s="231">
        <f t="shared" ref="F20:G20" si="3">F21+F22</f>
        <v>-37499</v>
      </c>
      <c r="G20" s="231">
        <f t="shared" si="3"/>
        <v>17683940</v>
      </c>
      <c r="H20" s="231">
        <v>0</v>
      </c>
      <c r="I20" s="225">
        <f t="shared" si="0"/>
        <v>17646441</v>
      </c>
      <c r="J20" s="225"/>
      <c r="K20" s="225">
        <f t="shared" si="1"/>
        <v>17646441</v>
      </c>
    </row>
    <row r="21" spans="1:12" x14ac:dyDescent="0.2">
      <c r="A21" s="228" t="s">
        <v>366</v>
      </c>
      <c r="B21" s="229" t="s">
        <v>41</v>
      </c>
      <c r="C21" s="232"/>
      <c r="D21" s="232"/>
      <c r="E21" s="232"/>
      <c r="F21" s="232"/>
      <c r="G21" s="232">
        <v>17638627</v>
      </c>
      <c r="H21" s="224"/>
      <c r="I21" s="225">
        <f t="shared" si="0"/>
        <v>17638627</v>
      </c>
      <c r="J21" s="225"/>
      <c r="K21" s="225">
        <f t="shared" si="1"/>
        <v>17638627</v>
      </c>
    </row>
    <row r="22" spans="1:12" x14ac:dyDescent="0.2">
      <c r="A22" s="228" t="s">
        <v>367</v>
      </c>
      <c r="B22" s="229" t="s">
        <v>42</v>
      </c>
      <c r="C22" s="231">
        <v>0</v>
      </c>
      <c r="D22" s="231">
        <v>0</v>
      </c>
      <c r="E22" s="231">
        <v>0</v>
      </c>
      <c r="F22" s="231">
        <f t="shared" ref="F22:G22" si="4">SUM(F24:F32)</f>
        <v>-37499</v>
      </c>
      <c r="G22" s="231">
        <f t="shared" si="4"/>
        <v>45313</v>
      </c>
      <c r="H22" s="231">
        <v>0</v>
      </c>
      <c r="I22" s="225">
        <f t="shared" si="0"/>
        <v>7814</v>
      </c>
      <c r="J22" s="233"/>
      <c r="K22" s="225">
        <f t="shared" si="1"/>
        <v>7814</v>
      </c>
    </row>
    <row r="23" spans="1:12" x14ac:dyDescent="0.2">
      <c r="A23" s="228" t="s">
        <v>258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368</v>
      </c>
      <c r="B24" s="229" t="s">
        <v>43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369</v>
      </c>
      <c r="B25" s="229" t="s">
        <v>44</v>
      </c>
      <c r="C25" s="232"/>
      <c r="D25" s="232"/>
      <c r="E25" s="232"/>
      <c r="F25" s="230">
        <v>-6934</v>
      </c>
      <c r="G25" s="230"/>
      <c r="H25" s="230"/>
      <c r="I25" s="231"/>
      <c r="J25" s="225"/>
      <c r="K25" s="236">
        <f t="shared" ref="K25:K32" si="5">I25+J25</f>
        <v>0</v>
      </c>
    </row>
    <row r="26" spans="1:12" ht="24" x14ac:dyDescent="0.2">
      <c r="A26" s="228" t="s">
        <v>370</v>
      </c>
      <c r="B26" s="229" t="s">
        <v>45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5"/>
        <v>0</v>
      </c>
    </row>
    <row r="27" spans="1:12" ht="24" x14ac:dyDescent="0.2">
      <c r="A27" s="228" t="s">
        <v>371</v>
      </c>
      <c r="B27" s="229" t="s">
        <v>46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5"/>
        <v>0</v>
      </c>
    </row>
    <row r="28" spans="1:12" x14ac:dyDescent="0.2">
      <c r="A28" s="228" t="s">
        <v>270</v>
      </c>
      <c r="B28" s="229" t="s">
        <v>47</v>
      </c>
      <c r="C28" s="232"/>
      <c r="D28" s="232"/>
      <c r="E28" s="232"/>
      <c r="F28" s="230"/>
      <c r="G28" s="230">
        <v>45313</v>
      </c>
      <c r="H28" s="230"/>
      <c r="I28" s="231">
        <f t="shared" ref="I28:I33" si="6">SUM(C28:H28)</f>
        <v>45313</v>
      </c>
      <c r="J28" s="225"/>
      <c r="K28" s="236">
        <f t="shared" si="5"/>
        <v>45313</v>
      </c>
    </row>
    <row r="29" spans="1:12" x14ac:dyDescent="0.2">
      <c r="A29" s="228" t="s">
        <v>372</v>
      </c>
      <c r="B29" s="229" t="s">
        <v>48</v>
      </c>
      <c r="C29" s="232"/>
      <c r="D29" s="232"/>
      <c r="E29" s="232"/>
      <c r="F29" s="230"/>
      <c r="G29" s="230"/>
      <c r="H29" s="230"/>
      <c r="I29" s="231">
        <f t="shared" si="6"/>
        <v>0</v>
      </c>
      <c r="J29" s="225"/>
      <c r="K29" s="236">
        <f t="shared" si="5"/>
        <v>0</v>
      </c>
    </row>
    <row r="30" spans="1:12" x14ac:dyDescent="0.2">
      <c r="A30" s="228" t="s">
        <v>373</v>
      </c>
      <c r="B30" s="229" t="s">
        <v>49</v>
      </c>
      <c r="C30" s="232"/>
      <c r="D30" s="232"/>
      <c r="E30" s="232"/>
      <c r="F30" s="230"/>
      <c r="G30" s="230"/>
      <c r="H30" s="230"/>
      <c r="I30" s="231">
        <f t="shared" si="6"/>
        <v>0</v>
      </c>
      <c r="J30" s="225"/>
      <c r="K30" s="236">
        <f t="shared" si="5"/>
        <v>0</v>
      </c>
    </row>
    <row r="31" spans="1:12" x14ac:dyDescent="0.2">
      <c r="A31" s="228" t="s">
        <v>374</v>
      </c>
      <c r="B31" s="229" t="s">
        <v>50</v>
      </c>
      <c r="C31" s="230"/>
      <c r="D31" s="230"/>
      <c r="E31" s="230"/>
      <c r="F31" s="230"/>
      <c r="G31" s="230"/>
      <c r="H31" s="230"/>
      <c r="I31" s="231">
        <f t="shared" si="6"/>
        <v>0</v>
      </c>
      <c r="J31" s="225"/>
      <c r="K31" s="236">
        <f t="shared" si="5"/>
        <v>0</v>
      </c>
    </row>
    <row r="32" spans="1:12" s="244" customFormat="1" ht="24" customHeight="1" x14ac:dyDescent="0.2">
      <c r="A32" s="237" t="s">
        <v>375</v>
      </c>
      <c r="B32" s="238" t="s">
        <v>51</v>
      </c>
      <c r="C32" s="239"/>
      <c r="D32" s="239"/>
      <c r="E32" s="239"/>
      <c r="F32" s="240">
        <v>-30565</v>
      </c>
      <c r="G32" s="240"/>
      <c r="H32" s="240"/>
      <c r="I32" s="241">
        <f t="shared" si="6"/>
        <v>-30565</v>
      </c>
      <c r="J32" s="242"/>
      <c r="K32" s="236">
        <f t="shared" si="5"/>
        <v>-30565</v>
      </c>
      <c r="L32" s="243"/>
    </row>
    <row r="33" spans="1:11" ht="24" x14ac:dyDescent="0.2">
      <c r="A33" s="228" t="s">
        <v>376</v>
      </c>
      <c r="B33" s="229" t="s">
        <v>52</v>
      </c>
      <c r="C33" s="245">
        <v>0</v>
      </c>
      <c r="D33" s="245">
        <v>0</v>
      </c>
      <c r="E33" s="245">
        <v>0</v>
      </c>
      <c r="F33" s="245">
        <v>0</v>
      </c>
      <c r="G33" s="245">
        <f t="shared" ref="G33" si="7">SUM(G35+G40+G41+G42+G43+G44+G45+G46+G47)</f>
        <v>-7191983</v>
      </c>
      <c r="H33" s="245">
        <v>0</v>
      </c>
      <c r="I33" s="231">
        <f t="shared" si="6"/>
        <v>-7191983</v>
      </c>
      <c r="J33" s="233"/>
      <c r="K33" s="231">
        <f>I33+J33</f>
        <v>-7191983</v>
      </c>
    </row>
    <row r="34" spans="1:11" x14ac:dyDescent="0.2">
      <c r="A34" s="228" t="s">
        <v>258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377</v>
      </c>
      <c r="B35" s="229" t="s">
        <v>53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258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8">I36+J36</f>
        <v>0</v>
      </c>
    </row>
    <row r="37" spans="1:11" x14ac:dyDescent="0.2">
      <c r="A37" s="228" t="s">
        <v>378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8"/>
        <v>0</v>
      </c>
    </row>
    <row r="38" spans="1:11" x14ac:dyDescent="0.2">
      <c r="A38" s="228" t="s">
        <v>379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8"/>
        <v>0</v>
      </c>
    </row>
    <row r="39" spans="1:11" x14ac:dyDescent="0.2">
      <c r="A39" s="228" t="s">
        <v>380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8"/>
        <v>0</v>
      </c>
    </row>
    <row r="40" spans="1:11" x14ac:dyDescent="0.2">
      <c r="A40" s="228" t="s">
        <v>381</v>
      </c>
      <c r="B40" s="229" t="s">
        <v>54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8"/>
        <v>0</v>
      </c>
    </row>
    <row r="41" spans="1:11" x14ac:dyDescent="0.2">
      <c r="A41" s="228" t="s">
        <v>382</v>
      </c>
      <c r="B41" s="229" t="s">
        <v>55</v>
      </c>
      <c r="C41" s="230"/>
      <c r="D41" s="230"/>
      <c r="E41" s="230"/>
      <c r="F41" s="230"/>
      <c r="G41" s="230"/>
      <c r="H41" s="230"/>
      <c r="I41" s="231">
        <f t="shared" ref="I41:I49" si="9">SUM(C41:H41)</f>
        <v>0</v>
      </c>
      <c r="J41" s="225"/>
      <c r="K41" s="231">
        <f t="shared" si="8"/>
        <v>0</v>
      </c>
    </row>
    <row r="42" spans="1:11" x14ac:dyDescent="0.2">
      <c r="A42" s="228" t="s">
        <v>383</v>
      </c>
      <c r="B42" s="229" t="s">
        <v>56</v>
      </c>
      <c r="C42" s="230"/>
      <c r="D42" s="230"/>
      <c r="E42" s="230"/>
      <c r="F42" s="230"/>
      <c r="G42" s="230"/>
      <c r="H42" s="230"/>
      <c r="I42" s="231">
        <f t="shared" si="9"/>
        <v>0</v>
      </c>
      <c r="J42" s="225"/>
      <c r="K42" s="231">
        <f t="shared" si="8"/>
        <v>0</v>
      </c>
    </row>
    <row r="43" spans="1:11" x14ac:dyDescent="0.2">
      <c r="A43" s="228" t="s">
        <v>384</v>
      </c>
      <c r="B43" s="229" t="s">
        <v>57</v>
      </c>
      <c r="C43" s="230"/>
      <c r="D43" s="230"/>
      <c r="E43" s="230"/>
      <c r="F43" s="230"/>
      <c r="G43" s="230"/>
      <c r="H43" s="230"/>
      <c r="I43" s="231">
        <f t="shared" si="9"/>
        <v>0</v>
      </c>
      <c r="J43" s="225"/>
      <c r="K43" s="231">
        <f t="shared" si="8"/>
        <v>0</v>
      </c>
    </row>
    <row r="44" spans="1:11" x14ac:dyDescent="0.2">
      <c r="A44" s="228" t="s">
        <v>385</v>
      </c>
      <c r="B44" s="229" t="s">
        <v>58</v>
      </c>
      <c r="C44" s="230"/>
      <c r="D44" s="230"/>
      <c r="E44" s="230"/>
      <c r="F44" s="230"/>
      <c r="G44" s="230">
        <v>-7191983</v>
      </c>
      <c r="H44" s="230"/>
      <c r="I44" s="231">
        <f t="shared" si="9"/>
        <v>-7191983</v>
      </c>
      <c r="J44" s="225"/>
      <c r="K44" s="231">
        <f t="shared" si="8"/>
        <v>-7191983</v>
      </c>
    </row>
    <row r="45" spans="1:11" x14ac:dyDescent="0.2">
      <c r="A45" s="228" t="s">
        <v>386</v>
      </c>
      <c r="B45" s="229" t="s">
        <v>59</v>
      </c>
      <c r="C45" s="230"/>
      <c r="D45" s="230"/>
      <c r="E45" s="230"/>
      <c r="F45" s="230"/>
      <c r="G45" s="230"/>
      <c r="H45" s="230"/>
      <c r="I45" s="231">
        <f t="shared" si="9"/>
        <v>0</v>
      </c>
      <c r="J45" s="225"/>
      <c r="K45" s="231">
        <f t="shared" si="8"/>
        <v>0</v>
      </c>
    </row>
    <row r="46" spans="1:11" x14ac:dyDescent="0.2">
      <c r="A46" s="228" t="s">
        <v>387</v>
      </c>
      <c r="B46" s="229" t="s">
        <v>60</v>
      </c>
      <c r="C46" s="230"/>
      <c r="D46" s="230"/>
      <c r="E46" s="230"/>
      <c r="F46" s="230"/>
      <c r="G46" s="230"/>
      <c r="H46" s="230"/>
      <c r="I46" s="231">
        <f t="shared" si="9"/>
        <v>0</v>
      </c>
      <c r="J46" s="225"/>
      <c r="K46" s="231">
        <f t="shared" si="8"/>
        <v>0</v>
      </c>
    </row>
    <row r="47" spans="1:11" ht="24" x14ac:dyDescent="0.2">
      <c r="A47" s="228" t="s">
        <v>388</v>
      </c>
      <c r="B47" s="229" t="s">
        <v>61</v>
      </c>
      <c r="C47" s="230"/>
      <c r="D47" s="230"/>
      <c r="E47" s="230"/>
      <c r="F47" s="230"/>
      <c r="G47" s="230"/>
      <c r="H47" s="230"/>
      <c r="I47" s="231">
        <f t="shared" si="9"/>
        <v>0</v>
      </c>
      <c r="J47" s="225"/>
      <c r="K47" s="231">
        <f t="shared" si="8"/>
        <v>0</v>
      </c>
    </row>
    <row r="48" spans="1:11" x14ac:dyDescent="0.2">
      <c r="A48" s="228" t="s">
        <v>389</v>
      </c>
      <c r="B48" s="229" t="s">
        <v>62</v>
      </c>
      <c r="C48" s="230"/>
      <c r="D48" s="230"/>
      <c r="E48" s="230"/>
      <c r="F48" s="230"/>
      <c r="G48" s="230"/>
      <c r="H48" s="230"/>
      <c r="I48" s="231">
        <f t="shared" si="9"/>
        <v>0</v>
      </c>
      <c r="J48" s="225"/>
      <c r="K48" s="231">
        <f>I48+J48</f>
        <v>0</v>
      </c>
    </row>
    <row r="49" spans="1:13" s="227" customFormat="1" x14ac:dyDescent="0.2">
      <c r="A49" s="222" t="s">
        <v>390</v>
      </c>
      <c r="B49" s="223" t="s">
        <v>63</v>
      </c>
      <c r="C49" s="272">
        <f>C19+C20+C33+C48</f>
        <v>4405169</v>
      </c>
      <c r="D49" s="272">
        <f t="shared" ref="D49:H49" si="10">D19+D20+D33+D48</f>
        <v>0</v>
      </c>
      <c r="E49" s="272">
        <f t="shared" si="10"/>
        <v>0</v>
      </c>
      <c r="F49" s="272">
        <f t="shared" si="10"/>
        <v>-437908</v>
      </c>
      <c r="G49" s="272">
        <f>G19+G20+G33+G48</f>
        <v>89810488</v>
      </c>
      <c r="H49" s="272">
        <f t="shared" si="10"/>
        <v>0</v>
      </c>
      <c r="I49" s="273">
        <f t="shared" si="9"/>
        <v>93777749</v>
      </c>
      <c r="J49" s="272"/>
      <c r="K49" s="273">
        <f t="shared" ref="K49" si="11">I49+J49</f>
        <v>93777749</v>
      </c>
      <c r="L49" s="226"/>
    </row>
    <row r="50" spans="1:13" x14ac:dyDescent="0.2">
      <c r="A50" s="228" t="s">
        <v>363</v>
      </c>
      <c r="B50" s="229" t="s">
        <v>64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1" t="s">
        <v>391</v>
      </c>
      <c r="B51" s="255"/>
      <c r="C51" s="256"/>
      <c r="D51" s="256"/>
      <c r="E51" s="256"/>
      <c r="F51" s="256"/>
      <c r="G51" s="256"/>
      <c r="H51" s="256"/>
      <c r="I51" s="257"/>
      <c r="J51" s="257"/>
      <c r="K51" s="257"/>
    </row>
    <row r="52" spans="1:13" ht="12.75" x14ac:dyDescent="0.2">
      <c r="A52" s="271" t="s">
        <v>392</v>
      </c>
      <c r="B52" s="255"/>
      <c r="C52" s="256"/>
      <c r="D52" s="256"/>
      <c r="E52" s="256"/>
      <c r="F52" s="256"/>
      <c r="G52" s="256"/>
      <c r="H52" s="256"/>
      <c r="I52" s="257"/>
      <c r="J52" s="257"/>
      <c r="K52" s="257"/>
    </row>
    <row r="53" spans="1:13" ht="12.75" x14ac:dyDescent="0.2">
      <c r="A53" s="271" t="s">
        <v>393</v>
      </c>
      <c r="B53" s="255"/>
      <c r="C53" s="256"/>
      <c r="D53" s="256"/>
      <c r="E53" s="256"/>
      <c r="F53" s="256"/>
      <c r="G53" s="256"/>
      <c r="H53" s="256"/>
      <c r="I53" s="257"/>
      <c r="J53" s="257"/>
      <c r="K53" s="257"/>
    </row>
    <row r="54" spans="1:13" x14ac:dyDescent="0.2">
      <c r="A54" s="258" t="s">
        <v>394</v>
      </c>
      <c r="B54" s="255" t="s">
        <v>65</v>
      </c>
      <c r="C54" s="259">
        <v>4405169</v>
      </c>
      <c r="D54" s="259">
        <v>0</v>
      </c>
      <c r="E54" s="259">
        <v>0</v>
      </c>
      <c r="F54" s="259">
        <f t="shared" ref="F54:G54" si="12">F49+F50</f>
        <v>-437908</v>
      </c>
      <c r="G54" s="259">
        <f t="shared" si="12"/>
        <v>89810488</v>
      </c>
      <c r="H54" s="259">
        <v>0</v>
      </c>
      <c r="I54" s="260">
        <f t="shared" ref="I54:I83" si="13">SUM(C54:H54)</f>
        <v>93777749</v>
      </c>
      <c r="J54" s="261">
        <f>J49+J50</f>
        <v>0</v>
      </c>
      <c r="K54" s="260">
        <f>I54+J54</f>
        <v>93777749</v>
      </c>
    </row>
    <row r="55" spans="1:13" x14ac:dyDescent="0.2">
      <c r="A55" s="228" t="s">
        <v>395</v>
      </c>
      <c r="B55" s="229" t="s">
        <v>37</v>
      </c>
      <c r="C55" s="280">
        <v>0</v>
      </c>
      <c r="D55" s="280">
        <v>0</v>
      </c>
      <c r="E55" s="280">
        <v>0</v>
      </c>
      <c r="F55" s="280">
        <f t="shared" ref="F55" si="14">F56+F57</f>
        <v>-50610</v>
      </c>
      <c r="G55" s="280">
        <f t="shared" ref="G55" si="15">G56+G57</f>
        <v>796613.00016846508</v>
      </c>
      <c r="H55" s="280">
        <v>0</v>
      </c>
      <c r="I55" s="231">
        <f t="shared" si="13"/>
        <v>746003.00016846508</v>
      </c>
      <c r="J55" s="233">
        <f>J56+J57</f>
        <v>0</v>
      </c>
      <c r="K55" s="231">
        <f t="shared" ref="K55:K84" si="16">I55+J55</f>
        <v>746003.00016846508</v>
      </c>
    </row>
    <row r="56" spans="1:13" x14ac:dyDescent="0.2">
      <c r="A56" s="228" t="s">
        <v>396</v>
      </c>
      <c r="B56" s="229" t="s">
        <v>66</v>
      </c>
      <c r="C56" s="281"/>
      <c r="D56" s="282"/>
      <c r="E56" s="282"/>
      <c r="F56" s="282"/>
      <c r="G56" s="283">
        <v>796613.00016846508</v>
      </c>
      <c r="H56" s="283"/>
      <c r="I56" s="231">
        <f t="shared" si="13"/>
        <v>796613.00016846508</v>
      </c>
      <c r="J56" s="225"/>
      <c r="K56" s="231">
        <f t="shared" si="16"/>
        <v>796613.00016846508</v>
      </c>
      <c r="M56" s="247"/>
    </row>
    <row r="57" spans="1:13" x14ac:dyDescent="0.2">
      <c r="A57" s="228" t="s">
        <v>397</v>
      </c>
      <c r="B57" s="229" t="s">
        <v>67</v>
      </c>
      <c r="C57" s="284">
        <v>0</v>
      </c>
      <c r="D57" s="284">
        <v>0</v>
      </c>
      <c r="E57" s="284">
        <v>0</v>
      </c>
      <c r="F57" s="284">
        <f t="shared" ref="F57" si="17">SUM(F59:F67)</f>
        <v>-50610</v>
      </c>
      <c r="G57" s="284">
        <f t="shared" ref="F57:G57" si="18">SUM(G59:G67)</f>
        <v>0</v>
      </c>
      <c r="H57" s="284">
        <v>0</v>
      </c>
      <c r="I57" s="231">
        <f t="shared" si="13"/>
        <v>-50610</v>
      </c>
      <c r="J57" s="233">
        <f>SUM(J59:J67)</f>
        <v>0</v>
      </c>
      <c r="K57" s="231">
        <f t="shared" si="16"/>
        <v>-50610</v>
      </c>
    </row>
    <row r="58" spans="1:13" x14ac:dyDescent="0.2">
      <c r="A58" s="228" t="s">
        <v>258</v>
      </c>
      <c r="B58" s="229"/>
      <c r="C58" s="281"/>
      <c r="D58" s="281"/>
      <c r="E58" s="281"/>
      <c r="F58" s="281"/>
      <c r="G58" s="281"/>
      <c r="H58" s="281"/>
      <c r="I58" s="231">
        <f t="shared" si="13"/>
        <v>0</v>
      </c>
      <c r="J58" s="234"/>
      <c r="K58" s="231"/>
    </row>
    <row r="59" spans="1:13" ht="24" x14ac:dyDescent="0.2">
      <c r="A59" s="228" t="s">
        <v>398</v>
      </c>
      <c r="B59" s="229" t="s">
        <v>68</v>
      </c>
      <c r="C59" s="282"/>
      <c r="D59" s="282"/>
      <c r="E59" s="282"/>
      <c r="F59" s="281"/>
      <c r="G59" s="282"/>
      <c r="H59" s="282"/>
      <c r="I59" s="231">
        <f>SUM(C59:H59)</f>
        <v>0</v>
      </c>
      <c r="J59" s="225"/>
      <c r="K59" s="231">
        <f t="shared" si="16"/>
        <v>0</v>
      </c>
    </row>
    <row r="60" spans="1:13" ht="24" x14ac:dyDescent="0.2">
      <c r="A60" s="228" t="s">
        <v>369</v>
      </c>
      <c r="B60" s="229" t="s">
        <v>69</v>
      </c>
      <c r="C60" s="281"/>
      <c r="D60" s="281"/>
      <c r="E60" s="281"/>
      <c r="F60" s="281"/>
      <c r="G60" s="281"/>
      <c r="H60" s="281"/>
      <c r="I60" s="231">
        <f t="shared" si="13"/>
        <v>0</v>
      </c>
      <c r="J60" s="225"/>
      <c r="K60" s="231">
        <f t="shared" si="16"/>
        <v>0</v>
      </c>
    </row>
    <row r="61" spans="1:13" ht="24" x14ac:dyDescent="0.2">
      <c r="A61" s="228" t="s">
        <v>399</v>
      </c>
      <c r="B61" s="229" t="s">
        <v>70</v>
      </c>
      <c r="C61" s="282"/>
      <c r="D61" s="282"/>
      <c r="E61" s="282"/>
      <c r="F61" s="281"/>
      <c r="G61" s="282"/>
      <c r="H61" s="282"/>
      <c r="I61" s="231">
        <f t="shared" si="13"/>
        <v>0</v>
      </c>
      <c r="J61" s="225"/>
      <c r="K61" s="231">
        <f t="shared" si="16"/>
        <v>0</v>
      </c>
    </row>
    <row r="62" spans="1:13" ht="24" x14ac:dyDescent="0.2">
      <c r="A62" s="228" t="s">
        <v>371</v>
      </c>
      <c r="B62" s="229" t="s">
        <v>71</v>
      </c>
      <c r="C62" s="281"/>
      <c r="D62" s="281"/>
      <c r="E62" s="281"/>
      <c r="F62" s="281"/>
      <c r="G62" s="281"/>
      <c r="H62" s="281"/>
      <c r="I62" s="231">
        <f t="shared" si="13"/>
        <v>0</v>
      </c>
      <c r="J62" s="225"/>
      <c r="K62" s="231">
        <f t="shared" si="16"/>
        <v>0</v>
      </c>
    </row>
    <row r="63" spans="1:13" x14ac:dyDescent="0.2">
      <c r="A63" s="228" t="s">
        <v>270</v>
      </c>
      <c r="B63" s="229" t="s">
        <v>72</v>
      </c>
      <c r="C63" s="281"/>
      <c r="D63" s="281"/>
      <c r="E63" s="281"/>
      <c r="F63" s="281"/>
      <c r="G63" s="281"/>
      <c r="H63" s="281"/>
      <c r="I63" s="231">
        <f t="shared" si="13"/>
        <v>0</v>
      </c>
      <c r="J63" s="225"/>
      <c r="K63" s="231">
        <f t="shared" si="16"/>
        <v>0</v>
      </c>
    </row>
    <row r="64" spans="1:13" ht="24" x14ac:dyDescent="0.2">
      <c r="A64" s="228" t="s">
        <v>400</v>
      </c>
      <c r="B64" s="229" t="s">
        <v>73</v>
      </c>
      <c r="C64" s="282"/>
      <c r="D64" s="282"/>
      <c r="E64" s="281"/>
      <c r="F64" s="281"/>
      <c r="G64" s="282"/>
      <c r="H64" s="282"/>
      <c r="I64" s="231">
        <f t="shared" si="13"/>
        <v>0</v>
      </c>
      <c r="J64" s="225"/>
      <c r="K64" s="231">
        <f t="shared" si="16"/>
        <v>0</v>
      </c>
    </row>
    <row r="65" spans="1:11" ht="12.75" customHeight="1" x14ac:dyDescent="0.2">
      <c r="A65" s="228" t="s">
        <v>401</v>
      </c>
      <c r="B65" s="229" t="s">
        <v>74</v>
      </c>
      <c r="C65" s="282"/>
      <c r="D65" s="282"/>
      <c r="E65" s="282"/>
      <c r="F65" s="281"/>
      <c r="G65" s="282"/>
      <c r="H65" s="282"/>
      <c r="I65" s="231">
        <f t="shared" si="13"/>
        <v>0</v>
      </c>
      <c r="J65" s="225"/>
      <c r="K65" s="231">
        <f t="shared" si="16"/>
        <v>0</v>
      </c>
    </row>
    <row r="66" spans="1:11" x14ac:dyDescent="0.2">
      <c r="A66" s="228" t="s">
        <v>374</v>
      </c>
      <c r="B66" s="229" t="s">
        <v>75</v>
      </c>
      <c r="C66" s="281"/>
      <c r="D66" s="281"/>
      <c r="E66" s="281"/>
      <c r="F66" s="281"/>
      <c r="G66" s="281"/>
      <c r="H66" s="281"/>
      <c r="I66" s="231">
        <f t="shared" si="13"/>
        <v>0</v>
      </c>
      <c r="J66" s="225"/>
      <c r="K66" s="231">
        <f t="shared" si="16"/>
        <v>0</v>
      </c>
    </row>
    <row r="67" spans="1:11" x14ac:dyDescent="0.2">
      <c r="A67" s="228" t="s">
        <v>402</v>
      </c>
      <c r="B67" s="229" t="s">
        <v>76</v>
      </c>
      <c r="C67" s="282"/>
      <c r="D67" s="282"/>
      <c r="E67" s="282"/>
      <c r="F67" s="281">
        <v>-50610</v>
      </c>
      <c r="G67" s="282"/>
      <c r="H67" s="282"/>
      <c r="I67" s="231">
        <f t="shared" si="13"/>
        <v>-50610</v>
      </c>
      <c r="J67" s="225"/>
      <c r="K67" s="231">
        <f t="shared" si="16"/>
        <v>-50610</v>
      </c>
    </row>
    <row r="68" spans="1:11" ht="24" x14ac:dyDescent="0.2">
      <c r="A68" s="228" t="s">
        <v>403</v>
      </c>
      <c r="B68" s="229" t="s">
        <v>77</v>
      </c>
      <c r="C68" s="280">
        <v>0</v>
      </c>
      <c r="D68" s="280">
        <v>0</v>
      </c>
      <c r="E68" s="280">
        <v>0</v>
      </c>
      <c r="F68" s="280">
        <v>0</v>
      </c>
      <c r="G68" s="280"/>
      <c r="H68" s="280">
        <v>0</v>
      </c>
      <c r="I68" s="231">
        <f t="shared" si="13"/>
        <v>0</v>
      </c>
      <c r="J68" s="233">
        <f>SUM(J70+J75+J76+J77+J78+J79+J80+J81+J82)</f>
        <v>0</v>
      </c>
      <c r="K68" s="231">
        <f t="shared" si="16"/>
        <v>0</v>
      </c>
    </row>
    <row r="69" spans="1:11" x14ac:dyDescent="0.2">
      <c r="A69" s="228" t="s">
        <v>258</v>
      </c>
      <c r="B69" s="229"/>
      <c r="C69" s="285"/>
      <c r="D69" s="285"/>
      <c r="E69" s="285"/>
      <c r="F69" s="285"/>
      <c r="G69" s="285"/>
      <c r="H69" s="285"/>
      <c r="I69" s="231"/>
      <c r="J69" s="234"/>
      <c r="K69" s="231"/>
    </row>
    <row r="70" spans="1:11" x14ac:dyDescent="0.2">
      <c r="A70" s="228" t="s">
        <v>404</v>
      </c>
      <c r="B70" s="229" t="s">
        <v>78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31">
        <f t="shared" si="13"/>
        <v>0</v>
      </c>
      <c r="J70" s="233">
        <f>SUM(J72:J74)</f>
        <v>0</v>
      </c>
      <c r="K70" s="231">
        <f t="shared" si="16"/>
        <v>0</v>
      </c>
    </row>
    <row r="71" spans="1:11" x14ac:dyDescent="0.2">
      <c r="A71" s="228" t="s">
        <v>258</v>
      </c>
      <c r="B71" s="229"/>
      <c r="C71" s="285"/>
      <c r="D71" s="285"/>
      <c r="E71" s="285"/>
      <c r="F71" s="285"/>
      <c r="G71" s="285"/>
      <c r="H71" s="285"/>
      <c r="I71" s="231"/>
      <c r="J71" s="234"/>
      <c r="K71" s="231"/>
    </row>
    <row r="72" spans="1:11" x14ac:dyDescent="0.2">
      <c r="A72" s="228" t="s">
        <v>378</v>
      </c>
      <c r="B72" s="229"/>
      <c r="C72" s="230"/>
      <c r="D72" s="230"/>
      <c r="E72" s="230"/>
      <c r="F72" s="230"/>
      <c r="G72" s="230"/>
      <c r="H72" s="230"/>
      <c r="I72" s="231">
        <f t="shared" si="13"/>
        <v>0</v>
      </c>
      <c r="J72" s="225"/>
      <c r="K72" s="231">
        <f t="shared" si="16"/>
        <v>0</v>
      </c>
    </row>
    <row r="73" spans="1:11" x14ac:dyDescent="0.2">
      <c r="A73" s="228" t="s">
        <v>379</v>
      </c>
      <c r="B73" s="229"/>
      <c r="C73" s="230"/>
      <c r="D73" s="230"/>
      <c r="E73" s="230"/>
      <c r="F73" s="230"/>
      <c r="G73" s="230"/>
      <c r="H73" s="230"/>
      <c r="I73" s="231">
        <f t="shared" si="13"/>
        <v>0</v>
      </c>
      <c r="J73" s="225"/>
      <c r="K73" s="231">
        <f t="shared" si="16"/>
        <v>0</v>
      </c>
    </row>
    <row r="74" spans="1:11" x14ac:dyDescent="0.2">
      <c r="A74" s="228" t="s">
        <v>380</v>
      </c>
      <c r="B74" s="229"/>
      <c r="C74" s="230"/>
      <c r="D74" s="230"/>
      <c r="E74" s="230"/>
      <c r="F74" s="230"/>
      <c r="G74" s="230"/>
      <c r="H74" s="230"/>
      <c r="I74" s="231">
        <f t="shared" si="13"/>
        <v>0</v>
      </c>
      <c r="J74" s="225"/>
      <c r="K74" s="231">
        <f t="shared" si="16"/>
        <v>0</v>
      </c>
    </row>
    <row r="75" spans="1:11" x14ac:dyDescent="0.2">
      <c r="A75" s="228" t="s">
        <v>381</v>
      </c>
      <c r="B75" s="229" t="s">
        <v>79</v>
      </c>
      <c r="C75" s="230"/>
      <c r="D75" s="230"/>
      <c r="E75" s="230"/>
      <c r="F75" s="230"/>
      <c r="G75" s="230"/>
      <c r="H75" s="230"/>
      <c r="I75" s="231">
        <f t="shared" si="13"/>
        <v>0</v>
      </c>
      <c r="J75" s="225"/>
      <c r="K75" s="231">
        <f t="shared" si="16"/>
        <v>0</v>
      </c>
    </row>
    <row r="76" spans="1:11" x14ac:dyDescent="0.2">
      <c r="A76" s="228" t="s">
        <v>382</v>
      </c>
      <c r="B76" s="229" t="s">
        <v>80</v>
      </c>
      <c r="C76" s="230"/>
      <c r="D76" s="230"/>
      <c r="E76" s="230"/>
      <c r="F76" s="230"/>
      <c r="G76" s="230"/>
      <c r="H76" s="230"/>
      <c r="I76" s="231">
        <f t="shared" si="13"/>
        <v>0</v>
      </c>
      <c r="J76" s="225"/>
      <c r="K76" s="231">
        <f t="shared" si="16"/>
        <v>0</v>
      </c>
    </row>
    <row r="77" spans="1:11" x14ac:dyDescent="0.2">
      <c r="A77" s="228" t="s">
        <v>405</v>
      </c>
      <c r="B77" s="229" t="s">
        <v>81</v>
      </c>
      <c r="C77" s="230"/>
      <c r="D77" s="230"/>
      <c r="E77" s="230"/>
      <c r="F77" s="230"/>
      <c r="G77" s="230"/>
      <c r="H77" s="230"/>
      <c r="I77" s="231">
        <f t="shared" si="13"/>
        <v>0</v>
      </c>
      <c r="J77" s="225"/>
      <c r="K77" s="231">
        <f t="shared" si="16"/>
        <v>0</v>
      </c>
    </row>
    <row r="78" spans="1:11" x14ac:dyDescent="0.2">
      <c r="A78" s="228" t="s">
        <v>406</v>
      </c>
      <c r="B78" s="229" t="s">
        <v>82</v>
      </c>
      <c r="C78" s="230"/>
      <c r="D78" s="230"/>
      <c r="E78" s="230"/>
      <c r="F78" s="230"/>
      <c r="G78" s="230"/>
      <c r="H78" s="230"/>
      <c r="I78" s="231">
        <f t="shared" si="13"/>
        <v>0</v>
      </c>
      <c r="J78" s="225"/>
      <c r="K78" s="231">
        <f t="shared" si="16"/>
        <v>0</v>
      </c>
    </row>
    <row r="79" spans="1:11" x14ac:dyDescent="0.2">
      <c r="A79" s="228" t="s">
        <v>385</v>
      </c>
      <c r="B79" s="229" t="s">
        <v>83</v>
      </c>
      <c r="C79" s="230"/>
      <c r="D79" s="230"/>
      <c r="E79" s="230"/>
      <c r="F79" s="230"/>
      <c r="G79" s="230"/>
      <c r="H79" s="230"/>
      <c r="I79" s="231">
        <f t="shared" si="13"/>
        <v>0</v>
      </c>
      <c r="J79" s="225"/>
      <c r="K79" s="231">
        <f t="shared" si="16"/>
        <v>0</v>
      </c>
    </row>
    <row r="80" spans="1:11" x14ac:dyDescent="0.2">
      <c r="A80" s="228" t="s">
        <v>386</v>
      </c>
      <c r="B80" s="229" t="s">
        <v>84</v>
      </c>
      <c r="C80" s="230"/>
      <c r="D80" s="230"/>
      <c r="E80" s="230"/>
      <c r="F80" s="230"/>
      <c r="G80" s="230"/>
      <c r="H80" s="230"/>
      <c r="I80" s="231">
        <f t="shared" si="13"/>
        <v>0</v>
      </c>
      <c r="J80" s="225"/>
      <c r="K80" s="231">
        <f t="shared" si="16"/>
        <v>0</v>
      </c>
    </row>
    <row r="81" spans="1:12" x14ac:dyDescent="0.2">
      <c r="A81" s="228" t="s">
        <v>387</v>
      </c>
      <c r="B81" s="229" t="s">
        <v>85</v>
      </c>
      <c r="C81" s="230"/>
      <c r="D81" s="230"/>
      <c r="E81" s="230"/>
      <c r="F81" s="230"/>
      <c r="G81" s="230"/>
      <c r="H81" s="230"/>
      <c r="I81" s="231">
        <f t="shared" si="13"/>
        <v>0</v>
      </c>
      <c r="J81" s="225"/>
      <c r="K81" s="231">
        <f t="shared" si="16"/>
        <v>0</v>
      </c>
    </row>
    <row r="82" spans="1:12" ht="24" x14ac:dyDescent="0.2">
      <c r="A82" s="228" t="s">
        <v>388</v>
      </c>
      <c r="B82" s="229" t="s">
        <v>86</v>
      </c>
      <c r="C82" s="230"/>
      <c r="D82" s="230"/>
      <c r="E82" s="230"/>
      <c r="F82" s="230"/>
      <c r="G82" s="230"/>
      <c r="H82" s="230"/>
      <c r="I82" s="231">
        <f t="shared" si="13"/>
        <v>0</v>
      </c>
      <c r="J82" s="225"/>
      <c r="K82" s="231">
        <f t="shared" si="16"/>
        <v>0</v>
      </c>
    </row>
    <row r="83" spans="1:12" x14ac:dyDescent="0.2">
      <c r="A83" s="228" t="s">
        <v>389</v>
      </c>
      <c r="B83" s="229" t="s">
        <v>87</v>
      </c>
      <c r="C83" s="230"/>
      <c r="D83" s="230"/>
      <c r="E83" s="230"/>
      <c r="F83" s="230"/>
      <c r="G83" s="230"/>
      <c r="H83" s="230"/>
      <c r="I83" s="231">
        <f t="shared" si="13"/>
        <v>0</v>
      </c>
      <c r="J83" s="225"/>
      <c r="K83" s="231">
        <f t="shared" si="16"/>
        <v>0</v>
      </c>
    </row>
    <row r="84" spans="1:12" s="227" customFormat="1" x14ac:dyDescent="0.2">
      <c r="A84" s="222" t="s">
        <v>412</v>
      </c>
      <c r="B84" s="223">
        <v>800</v>
      </c>
      <c r="C84" s="225">
        <f>C54+C55+C68+C83</f>
        <v>4405169</v>
      </c>
      <c r="D84" s="225">
        <f t="shared" ref="D84:H84" si="19">D54+D55+D68+D83</f>
        <v>0</v>
      </c>
      <c r="E84" s="225">
        <f t="shared" si="19"/>
        <v>0</v>
      </c>
      <c r="F84" s="225">
        <f t="shared" si="19"/>
        <v>-488518</v>
      </c>
      <c r="G84" s="225">
        <f t="shared" si="19"/>
        <v>90607101.000168473</v>
      </c>
      <c r="H84" s="225">
        <f t="shared" si="19"/>
        <v>0</v>
      </c>
      <c r="I84" s="231">
        <f>SUM(C84:H84)</f>
        <v>94523752.000168473</v>
      </c>
      <c r="J84" s="225">
        <f t="shared" ref="J84" si="20">J54+J55+J68+J83</f>
        <v>0</v>
      </c>
      <c r="K84" s="231">
        <f t="shared" si="16"/>
        <v>94523752.000168473</v>
      </c>
      <c r="L84" s="226"/>
    </row>
    <row r="85" spans="1:12" s="249" customFormat="1" hidden="1" x14ac:dyDescent="0.2">
      <c r="A85" s="211" t="s">
        <v>88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H49-Ф1!D140</f>
        <v>0</v>
      </c>
      <c r="I85" s="211"/>
      <c r="J85" s="211">
        <f>J49-Ф1!D142</f>
        <v>0</v>
      </c>
      <c r="K85" s="211">
        <f>K49-Ф1!D143</f>
        <v>0</v>
      </c>
      <c r="L85" s="211"/>
    </row>
    <row r="86" spans="1:12" s="249" customFormat="1" hidden="1" x14ac:dyDescent="0.2">
      <c r="A86" s="250" t="s">
        <v>89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1.684725284576416E-4</v>
      </c>
      <c r="H86" s="248">
        <f>H84-Ф1!C140</f>
        <v>0</v>
      </c>
      <c r="I86" s="211"/>
      <c r="J86" s="211">
        <f>J84-Ф1!C142</f>
        <v>0</v>
      </c>
      <c r="K86" s="211">
        <f>K84-Ф1!C143</f>
        <v>1.684725284576416E-4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s="276" customFormat="1" ht="15.75" x14ac:dyDescent="0.2">
      <c r="A88" s="274" t="s">
        <v>408</v>
      </c>
      <c r="B88" s="275"/>
      <c r="C88" s="275"/>
      <c r="D88" s="275"/>
    </row>
    <row r="89" spans="1:12" s="276" customFormat="1" ht="18" customHeight="1" x14ac:dyDescent="0.25">
      <c r="A89" s="274" t="s">
        <v>409</v>
      </c>
      <c r="B89" s="275"/>
      <c r="C89" s="278" t="s">
        <v>407</v>
      </c>
      <c r="D89" s="277"/>
    </row>
    <row r="90" spans="1:12" s="91" customFormat="1" ht="12.75" x14ac:dyDescent="0.2">
      <c r="A90" s="87"/>
      <c r="B90" s="88"/>
      <c r="C90" s="292" t="s">
        <v>221</v>
      </c>
      <c r="D90" s="293"/>
      <c r="E90" s="13"/>
      <c r="F90" s="13"/>
    </row>
    <row r="91" spans="1:12" s="91" customFormat="1" ht="12.75" x14ac:dyDescent="0.2">
      <c r="A91" s="92"/>
      <c r="B91" s="88"/>
      <c r="E91" s="13"/>
      <c r="F91" s="13"/>
    </row>
    <row r="92" spans="1:12" s="91" customFormat="1" ht="15.75" customHeight="1" x14ac:dyDescent="0.2">
      <c r="A92" s="274" t="s">
        <v>410</v>
      </c>
      <c r="B92" s="88"/>
      <c r="E92" s="13"/>
      <c r="F92" s="13"/>
    </row>
    <row r="93" spans="1:12" s="91" customFormat="1" ht="12.75" x14ac:dyDescent="0.2">
      <c r="A93" s="301"/>
      <c r="B93" s="88"/>
      <c r="C93" s="288" t="s">
        <v>221</v>
      </c>
      <c r="D93" s="289"/>
      <c r="E93" s="13"/>
      <c r="F93" s="13"/>
    </row>
    <row r="94" spans="1:12" s="91" customFormat="1" ht="12.75" x14ac:dyDescent="0.2">
      <c r="A94" s="87" t="s">
        <v>222</v>
      </c>
      <c r="B94" s="88"/>
      <c r="C94" s="88"/>
      <c r="D94" s="88"/>
      <c r="E94" s="13"/>
      <c r="F94" s="13"/>
    </row>
    <row r="95" spans="1:12" s="313" customFormat="1" x14ac:dyDescent="0.2">
      <c r="A95" s="308"/>
      <c r="B95" s="309"/>
      <c r="C95" s="310"/>
      <c r="D95" s="311"/>
      <c r="E95" s="311"/>
      <c r="F95" s="311"/>
      <c r="G95" s="311"/>
      <c r="H95" s="311"/>
      <c r="I95" s="309"/>
      <c r="J95" s="309"/>
      <c r="K95" s="309"/>
      <c r="L95" s="312"/>
    </row>
    <row r="96" spans="1:12" s="313" customFormat="1" x14ac:dyDescent="0.2">
      <c r="A96" s="308"/>
      <c r="B96" s="309"/>
      <c r="C96" s="311"/>
      <c r="D96" s="311"/>
      <c r="E96" s="311"/>
      <c r="F96" s="311"/>
      <c r="G96" s="311"/>
      <c r="H96" s="311"/>
      <c r="I96" s="309"/>
      <c r="J96" s="309"/>
      <c r="K96" s="309"/>
      <c r="L96" s="312"/>
    </row>
    <row r="97" spans="1:12" s="313" customFormat="1" x14ac:dyDescent="0.2">
      <c r="A97" s="314"/>
      <c r="B97" s="309"/>
      <c r="C97" s="311"/>
      <c r="D97" s="311"/>
      <c r="E97" s="311"/>
      <c r="F97" s="311"/>
      <c r="G97" s="311"/>
      <c r="H97" s="311"/>
      <c r="I97" s="309"/>
      <c r="J97" s="309"/>
      <c r="K97" s="309"/>
      <c r="L97" s="312"/>
    </row>
    <row r="98" spans="1:12" s="313" customFormat="1" x14ac:dyDescent="0.2">
      <c r="A98" s="314"/>
      <c r="B98" s="309"/>
      <c r="C98" s="310"/>
      <c r="D98" s="311"/>
      <c r="E98" s="311"/>
      <c r="F98" s="311"/>
      <c r="G98" s="311"/>
      <c r="H98" s="311"/>
      <c r="I98" s="309"/>
      <c r="J98" s="309"/>
      <c r="K98" s="309"/>
      <c r="L98" s="312"/>
    </row>
    <row r="99" spans="1:12" s="313" customFormat="1" x14ac:dyDescent="0.2">
      <c r="A99" s="308"/>
      <c r="B99" s="309"/>
      <c r="C99" s="311"/>
      <c r="D99" s="311"/>
      <c r="E99" s="311"/>
      <c r="F99" s="311"/>
      <c r="G99" s="311"/>
      <c r="H99" s="311"/>
      <c r="I99" s="309"/>
      <c r="J99" s="309"/>
      <c r="K99" s="309"/>
      <c r="L99" s="312"/>
    </row>
    <row r="100" spans="1:12" s="313" customFormat="1" x14ac:dyDescent="0.2">
      <c r="A100" s="308"/>
      <c r="B100" s="309"/>
      <c r="C100" s="311"/>
      <c r="D100" s="311"/>
      <c r="E100" s="311"/>
      <c r="F100" s="311"/>
      <c r="G100" s="311"/>
      <c r="H100" s="311"/>
      <c r="I100" s="309"/>
      <c r="J100" s="309"/>
      <c r="K100" s="309"/>
      <c r="L100" s="312"/>
    </row>
    <row r="101" spans="1:12" s="313" customFormat="1" x14ac:dyDescent="0.2">
      <c r="A101" s="314"/>
      <c r="B101" s="315"/>
      <c r="C101" s="311"/>
      <c r="D101" s="310"/>
      <c r="E101" s="310"/>
      <c r="F101" s="310"/>
      <c r="G101" s="310"/>
      <c r="H101" s="310"/>
      <c r="I101" s="315"/>
      <c r="J101" s="315"/>
      <c r="K101" s="315"/>
      <c r="L101" s="312"/>
    </row>
    <row r="102" spans="1:12" s="313" customFormat="1" x14ac:dyDescent="0.2">
      <c r="A102" s="314"/>
      <c r="B102" s="315"/>
      <c r="C102" s="310"/>
      <c r="D102" s="310"/>
      <c r="E102" s="310"/>
      <c r="F102" s="310"/>
      <c r="G102" s="310"/>
      <c r="H102" s="310"/>
      <c r="I102" s="315"/>
      <c r="J102" s="315"/>
      <c r="K102" s="315"/>
      <c r="L102" s="312"/>
    </row>
    <row r="103" spans="1:12" s="313" customFormat="1" x14ac:dyDescent="0.2">
      <c r="A103" s="314"/>
      <c r="B103" s="315"/>
      <c r="C103" s="310"/>
      <c r="D103" s="310"/>
      <c r="E103" s="310"/>
      <c r="F103" s="310"/>
      <c r="G103" s="310"/>
      <c r="H103" s="310"/>
      <c r="I103" s="315"/>
      <c r="J103" s="315"/>
      <c r="K103" s="315"/>
      <c r="L103" s="312"/>
    </row>
    <row r="104" spans="1:12" s="313" customFormat="1" x14ac:dyDescent="0.2">
      <c r="A104" s="314"/>
      <c r="B104" s="315"/>
      <c r="C104" s="310"/>
      <c r="D104" s="310"/>
      <c r="E104" s="310"/>
      <c r="F104" s="310"/>
      <c r="G104" s="310"/>
      <c r="H104" s="310"/>
      <c r="I104" s="315"/>
      <c r="J104" s="315"/>
      <c r="K104" s="315"/>
      <c r="L104" s="312"/>
    </row>
    <row r="105" spans="1:12" s="313" customFormat="1" x14ac:dyDescent="0.2">
      <c r="A105" s="314"/>
      <c r="B105" s="315"/>
      <c r="C105" s="310"/>
      <c r="D105" s="310"/>
      <c r="E105" s="310"/>
      <c r="F105" s="310"/>
      <c r="G105" s="310"/>
      <c r="H105" s="310"/>
      <c r="I105" s="315"/>
      <c r="J105" s="315"/>
      <c r="K105" s="315"/>
      <c r="L105" s="312"/>
    </row>
    <row r="106" spans="1:12" s="313" customFormat="1" x14ac:dyDescent="0.2">
      <c r="A106" s="314"/>
      <c r="B106" s="315"/>
      <c r="C106" s="310"/>
      <c r="D106" s="310"/>
      <c r="E106" s="310"/>
      <c r="F106" s="310"/>
      <c r="G106" s="310"/>
      <c r="H106" s="310"/>
      <c r="I106" s="315"/>
      <c r="J106" s="315"/>
      <c r="K106" s="315"/>
      <c r="L106" s="312"/>
    </row>
    <row r="107" spans="1:12" s="313" customFormat="1" x14ac:dyDescent="0.2">
      <c r="A107" s="314"/>
      <c r="B107" s="315"/>
      <c r="C107" s="310"/>
      <c r="D107" s="310"/>
      <c r="E107" s="310"/>
      <c r="F107" s="310"/>
      <c r="G107" s="310"/>
      <c r="H107" s="310"/>
      <c r="I107" s="315"/>
      <c r="J107" s="315"/>
      <c r="K107" s="315"/>
      <c r="L107" s="312"/>
    </row>
    <row r="108" spans="1:12" s="313" customFormat="1" x14ac:dyDescent="0.2">
      <c r="A108" s="314"/>
      <c r="B108" s="315"/>
      <c r="C108" s="310"/>
      <c r="D108" s="310"/>
      <c r="E108" s="310"/>
      <c r="F108" s="310"/>
      <c r="G108" s="310"/>
      <c r="H108" s="310"/>
      <c r="I108" s="315"/>
      <c r="J108" s="315"/>
      <c r="K108" s="315"/>
      <c r="L108" s="312"/>
    </row>
    <row r="109" spans="1:12" s="313" customFormat="1" x14ac:dyDescent="0.2">
      <c r="A109" s="314"/>
      <c r="B109" s="315"/>
      <c r="C109" s="310"/>
      <c r="D109" s="310"/>
      <c r="E109" s="310"/>
      <c r="F109" s="310"/>
      <c r="G109" s="310"/>
      <c r="H109" s="310"/>
      <c r="I109" s="315"/>
      <c r="J109" s="315"/>
      <c r="K109" s="315"/>
      <c r="L109" s="312"/>
    </row>
  </sheetData>
  <mergeCells count="7">
    <mergeCell ref="C90:D90"/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2024-04-25T09:18:27Z</dcterms:modified>
</cp:coreProperties>
</file>