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" yWindow="-12" windowWidth="11616" windowHeight="9132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Ф3!$A$1:$D$98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й">'[20]5R'!й</definedName>
    <definedName name="йй">'[20]5R'!йй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Ф3!$A$1:$D$98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3" l="1"/>
  <c r="C87" i="3"/>
  <c r="C22" i="1" l="1"/>
  <c r="D126" i="1" l="1"/>
  <c r="C126" i="1"/>
  <c r="D91" i="1"/>
  <c r="C91" i="1"/>
  <c r="D101" i="1"/>
  <c r="C101" i="1"/>
  <c r="D73" i="1"/>
  <c r="C73" i="1"/>
  <c r="C32" i="1"/>
  <c r="D40" i="1"/>
  <c r="C40" i="1"/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F52" i="4" s="1"/>
  <c r="E54" i="4"/>
  <c r="E52" i="4" s="1"/>
  <c r="D54" i="4"/>
  <c r="D52" i="4" s="1"/>
  <c r="C54" i="4"/>
  <c r="I53" i="4"/>
  <c r="K53" i="4" s="1"/>
  <c r="J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F30" i="4" s="1"/>
  <c r="E32" i="4"/>
  <c r="E30" i="4" s="1"/>
  <c r="D32" i="4"/>
  <c r="D30" i="4" s="1"/>
  <c r="C32" i="4"/>
  <c r="C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E19" i="4"/>
  <c r="D19" i="4"/>
  <c r="D17" i="4" s="1"/>
  <c r="C19" i="4"/>
  <c r="C17" i="4" s="1"/>
  <c r="I18" i="4"/>
  <c r="K18" i="4" s="1"/>
  <c r="H17" i="4"/>
  <c r="F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6" i="4"/>
  <c r="A97" i="3"/>
  <c r="A96" i="3"/>
  <c r="A95" i="3"/>
  <c r="A92" i="3"/>
  <c r="A91" i="3"/>
  <c r="A90" i="3"/>
  <c r="D75" i="3"/>
  <c r="C75" i="3"/>
  <c r="D69" i="3"/>
  <c r="C69" i="3"/>
  <c r="C52" i="3"/>
  <c r="D52" i="3"/>
  <c r="D38" i="3"/>
  <c r="C38" i="3"/>
  <c r="C27" i="3"/>
  <c r="D27" i="3"/>
  <c r="C19" i="3"/>
  <c r="D19" i="3"/>
  <c r="B14" i="3"/>
  <c r="A71" i="2"/>
  <c r="A70" i="2"/>
  <c r="A69" i="2"/>
  <c r="A66" i="2"/>
  <c r="D48" i="2"/>
  <c r="C48" i="2"/>
  <c r="D42" i="2"/>
  <c r="D15" i="2"/>
  <c r="D18" i="2" s="1"/>
  <c r="D24" i="2" s="1"/>
  <c r="D26" i="2" s="1"/>
  <c r="D28" i="2" s="1"/>
  <c r="C15" i="2"/>
  <c r="C18" i="2" s="1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C88" i="1"/>
  <c r="D81" i="1"/>
  <c r="C81" i="1"/>
  <c r="D61" i="1"/>
  <c r="C61" i="1"/>
  <c r="D57" i="1"/>
  <c r="C57" i="1"/>
  <c r="D46" i="1"/>
  <c r="C46" i="1"/>
  <c r="D32" i="1"/>
  <c r="D22" i="1"/>
  <c r="C43" i="1"/>
  <c r="D36" i="3" l="1"/>
  <c r="F46" i="4"/>
  <c r="C46" i="4"/>
  <c r="C51" i="4" s="1"/>
  <c r="J46" i="4"/>
  <c r="J51" i="4" s="1"/>
  <c r="J81" i="4" s="1"/>
  <c r="H46" i="4"/>
  <c r="H51" i="4" s="1"/>
  <c r="H81" i="4" s="1"/>
  <c r="G46" i="4"/>
  <c r="G51" i="4" s="1"/>
  <c r="C36" i="3"/>
  <c r="C82" i="3"/>
  <c r="D67" i="3"/>
  <c r="C67" i="3"/>
  <c r="D82" i="3"/>
  <c r="D31" i="2"/>
  <c r="D49" i="2" s="1"/>
  <c r="D51" i="2" s="1"/>
  <c r="D77" i="1"/>
  <c r="C129" i="1"/>
  <c r="D43" i="1"/>
  <c r="C104" i="1"/>
  <c r="C77" i="1"/>
  <c r="C78" i="1" s="1"/>
  <c r="D104" i="1"/>
  <c r="D129" i="1"/>
  <c r="C24" i="2"/>
  <c r="D29" i="2"/>
  <c r="D56" i="2" s="1"/>
  <c r="I30" i="4"/>
  <c r="K30" i="4" s="1"/>
  <c r="I17" i="4"/>
  <c r="K17" i="4" s="1"/>
  <c r="I65" i="4"/>
  <c r="K65" i="4" s="1"/>
  <c r="D46" i="4"/>
  <c r="E46" i="4"/>
  <c r="F51" i="4"/>
  <c r="F81" i="4" s="1"/>
  <c r="C42" i="2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D140" i="1" l="1"/>
  <c r="C31" i="2"/>
  <c r="C140" i="1"/>
  <c r="C141" i="1" s="1"/>
  <c r="C85" i="3"/>
  <c r="I46" i="4"/>
  <c r="K46" i="4" s="1"/>
  <c r="G52" i="4"/>
  <c r="I52" i="4" s="1"/>
  <c r="K52" i="4" s="1"/>
  <c r="D85" i="3"/>
  <c r="D78" i="1"/>
  <c r="E51" i="4"/>
  <c r="E81" i="4" s="1"/>
  <c r="D51" i="4"/>
  <c r="D81" i="4" s="1"/>
  <c r="C26" i="2"/>
  <c r="C81" i="4"/>
  <c r="D141" i="1" l="1"/>
  <c r="G81" i="4"/>
  <c r="I81" i="4" s="1"/>
  <c r="K81" i="4" s="1"/>
  <c r="C28" i="2"/>
  <c r="I51" i="4"/>
  <c r="K51" i="4" s="1"/>
  <c r="C49" i="2" l="1"/>
  <c r="C29" i="2"/>
  <c r="C51" i="2" l="1"/>
  <c r="C56" i="2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<sst xmlns="http://schemas.openxmlformats.org/spreadsheetml/2006/main" count="493" uniqueCount="392">
  <si>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</si>
  <si>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</si>
  <si>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</si>
  <si>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</si>
  <si>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</si>
  <si>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</si>
  <si>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</si>
  <si>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</si>
  <si>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</si>
  <si>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</si>
  <si>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</si>
  <si>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</si>
  <si>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</si>
  <si>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</si>
  <si>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</si>
  <si>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</si>
  <si>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</si>
  <si>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</si>
  <si>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</si>
  <si>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</si>
  <si>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</si>
  <si>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</si>
  <si>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</si>
  <si>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</si>
  <si>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</si>
  <si>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</si>
  <si>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</si>
  <si>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</si>
  <si>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</si>
  <si>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</si>
  <si>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</si>
  <si>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</si>
  <si>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</si>
  <si>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</si>
  <si>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</si>
  <si>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</si>
  <si>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</si>
  <si>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</si>
  <si>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</si>
  <si>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</si>
  <si>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</si>
  <si>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</si>
  <si>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</si>
  <si>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</si>
  <si>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</si>
  <si>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</si>
  <si>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</si>
  <si>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</si>
  <si>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</si>
  <si>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</si>
  <si>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</si>
  <si>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</si>
  <si>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</si>
  <si>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</si>
  <si>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</si>
  <si>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</si>
  <si>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</si>
  <si>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</si>
  <si>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</si>
  <si>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</si>
  <si>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</si>
  <si>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</si>
  <si>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</si>
  <si>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</si>
  <si>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</si>
  <si>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</si>
  <si>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</si>
  <si>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</si>
  <si>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</si>
  <si>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</si>
  <si>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</si>
  <si>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</si>
  <si>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</si>
  <si>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</si>
  <si>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</si>
  <si>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</si>
  <si>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</si>
  <si>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</si>
  <si>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</si>
  <si>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</si>
  <si>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</si>
  <si>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</si>
  <si>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</si>
  <si>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</si>
  <si>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</si>
  <si>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 1-қосымша</t>
  </si>
  <si>
    <t>1-нысан</t>
  </si>
  <si>
    <t xml:space="preserve">Ұйымның атауы </t>
  </si>
  <si>
    <t xml:space="preserve">Үлбі металлургиялық зауыты АҚ </t>
  </si>
  <si>
    <t xml:space="preserve">Қайта ұйымдастыру туралы мәліметтер 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</si>
  <si>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</si>
  <si>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</si>
  <si>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</si>
  <si>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</si>
  <si>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</si>
  <si>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</si>
  <si>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</si>
  <si>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</si>
  <si>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</si>
  <si>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</si>
  <si>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</si>
  <si>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</si>
  <si>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</si>
  <si>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Активтер</t>
  </si>
  <si>
    <t>Жол коды</t>
  </si>
  <si>
    <t xml:space="preserve">Есепті кезеңнің соңында </t>
  </si>
  <si>
    <t>Есепті кезеңнің басында</t>
  </si>
  <si>
    <t>мың.теңге</t>
  </si>
  <si>
    <t>I. Қысқа мерзімді активтер:</t>
  </si>
  <si>
    <t xml:space="preserve"> Ақша қаражаты және олардың баламалары</t>
  </si>
  <si>
    <t>Амортизацияланған құны бойынша бағаланатын қаржы активтері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</si>
  <si>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</si>
  <si>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</si>
  <si>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Қызметкерлердің берешегі (оның ішінде несиелер)</t>
  </si>
  <si>
    <t xml:space="preserve">   Өзге қаржы активтері  </t>
  </si>
  <si>
    <t>Өзге жиынтық кіріс арқылы әділ құны бойынша бағаланатын қаржы активтері</t>
  </si>
  <si>
    <t>Туынды қаржы құралдары</t>
  </si>
  <si>
    <t>Өзге қысқа мерзімді қаржы активтері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</si>
  <si>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</si>
  <si>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</si>
  <si>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</si>
  <si>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</si>
  <si>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</si>
  <si>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</si>
  <si>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</si>
  <si>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>Қорлар</t>
  </si>
  <si>
    <t>Биологиялық активтер</t>
  </si>
  <si>
    <t>Өзге қысқа мерзімді активтер</t>
  </si>
  <si>
    <t>Сатуға арналған активтер (шығып кеткен топтар)</t>
  </si>
  <si>
    <t>II.Ұзақ мерзімді активтер</t>
  </si>
  <si>
    <t xml:space="preserve">   Пайдаланылуы шектеулі басқа да ақша қаражаты</t>
  </si>
  <si>
    <t xml:space="preserve">   Қаржылық жалдау бойынша берілген қарыздар және дебиторлық берешек - ағымдағы бөлік</t>
  </si>
  <si>
    <t xml:space="preserve"> Өзге жиынтық кіріс арқылы әділ құны бойынша бағаланатын қаржы активтері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</si>
  <si>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</si>
  <si>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</si>
  <si>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</si>
  <si>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</si>
  <si>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 xml:space="preserve"> 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</si>
  <si>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</si>
  <si>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</si>
  <si>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</si>
  <si>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</si>
  <si>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Барлау және бағалау активтері</t>
  </si>
  <si>
    <t>Бейматериалдық активтер</t>
  </si>
  <si>
    <t>Кейінге қалдырылған салық активтері</t>
  </si>
  <si>
    <t>Өзге де ұзақ мерзімді активтер</t>
  </si>
  <si>
    <t>Аяқталмаған құрылыстар</t>
  </si>
  <si>
    <t>Қысқа мерзімді активтер жиыны (010-нан бастап 022 жолдар сомасы)</t>
  </si>
  <si>
    <t xml:space="preserve"> Ұзақ мерзімді активтер жиыны(110-нан бастап 127 жолдар сомасы)</t>
  </si>
  <si>
    <t>Баланс ( 100 жол + 101 жол + 200 жол)</t>
  </si>
  <si>
    <t>Міндеттемелер және капитал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</si>
  <si>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</si>
  <si>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</si>
  <si>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</si>
  <si>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</si>
  <si>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</si>
  <si>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</si>
  <si>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 xml:space="preserve"> 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</si>
  <si>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</si>
  <si>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Тарихи шығындар</t>
  </si>
  <si>
    <t>Өзге де қаржылық міндеттемелер</t>
  </si>
  <si>
    <t>Қысқа мерзімді бағалау міндеттемелері</t>
  </si>
  <si>
    <t>Қысқа мерзімді сауда және өзге де кредиторлық берешек</t>
  </si>
  <si>
    <t>Саудалық кредиторлық берешек</t>
  </si>
  <si>
    <t>Өзге кредиторлық берешек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</si>
  <si>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</si>
  <si>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</si>
  <si>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</si>
  <si>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алушылардың шарттары бойынша қысқа мерзімді міндеттемелер</t>
  </si>
  <si>
    <t>Мемлекеттік субсидиялар</t>
  </si>
  <si>
    <t>Төлеуге дивидендтер</t>
  </si>
  <si>
    <t>Өзге қысқа мерзімді міндеттемелер</t>
  </si>
  <si>
    <t>Сатуға арналған шығатын топтардың міндеттемелері</t>
  </si>
  <si>
    <t>IV. Ұзақ мерзімді міндеттемелер</t>
  </si>
  <si>
    <t>Амортизацияланған құны бойынша бағаланатын ұзақ мерзімді қаржылық міндеттемелер</t>
  </si>
  <si>
    <t>Өзге де қаржылық міндеттемелер (бұрын 321-бет)</t>
  </si>
  <si>
    <t xml:space="preserve"> Пайда немесе шығын арқылы әділ құны бойынша бағаланатын ұзақ мерзімді қаржылық міндеттемелер</t>
  </si>
  <si>
    <t>Өзге де ұзақ мерзімді қаржылық міндеттемелер</t>
  </si>
  <si>
    <t>Ұзақ мерзімді сауда және өзге де кредиторлық берешек</t>
  </si>
  <si>
    <t>Ұзақ мерзімді бағалау міндеттемелері</t>
  </si>
  <si>
    <t>Кейінге қалдырылған салық міндеттемелері</t>
  </si>
  <si>
    <t>Жалдау бойынша ұзақ мерзімді берешек</t>
  </si>
  <si>
    <t>Сатып алушылармен шарттар бойынша ұзақ мерзімді міндеттемелер</t>
  </si>
  <si>
    <t>Өзге ұзақ мерзімді міндеттемелер</t>
  </si>
  <si>
    <t>Қысқа мерзімді міндеттемелер жиыны (210-нан бастап 217 жолдар сомасы)</t>
  </si>
  <si>
    <t xml:space="preserve">Ұзақ мерзімді міндеттемелер жиыны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</si>
  <si>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</si>
  <si>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</si>
  <si>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</si>
  <si>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Басқа жиынтық табыстың компоненттері</t>
  </si>
  <si>
    <t>Бөлінбеген пайда (жабылмаған шығын)</t>
  </si>
  <si>
    <t>Өзге капитал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</si>
  <si>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</si>
  <si>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</si>
  <si>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</si>
  <si>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</si>
  <si>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t xml:space="preserve">Басқарма Төрағасының экономика және қаржы </t>
  </si>
  <si>
    <t xml:space="preserve">                                                                                           (тегі, аты-жөні)</t>
  </si>
  <si>
    <t xml:space="preserve">                                                                                          (тегі, аты-жөні)</t>
  </si>
  <si>
    <r>
      <t xml:space="preserve">Бас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</si>
  <si>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>Мөр орны</t>
  </si>
  <si>
    <t>(қолы)</t>
  </si>
  <si>
    <t>2-нысан</t>
  </si>
  <si>
    <t>Ұйымның атауы</t>
  </si>
  <si>
    <t xml:space="preserve">аяқталатын кезең үшін  </t>
  </si>
  <si>
    <t>мың. теңге</t>
  </si>
  <si>
    <t>Көрсеткіштер атауы</t>
  </si>
  <si>
    <t>Есепті кезең үшін</t>
  </si>
  <si>
    <t>Алдыңғы кезең үшін</t>
  </si>
  <si>
    <t>ПАЙДА МЕН ШЫҒЫН ТУРАЛЫ ШОҒЫРЛАНДЫРЫЛҒАН ЕСЕП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</si>
  <si>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</si>
  <si>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</si>
  <si>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</si>
  <si>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</si>
  <si>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</si>
  <si>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Операциялық пайда жиыны (шығын) (+/- 012 бастап 016 жолдар)</t>
  </si>
  <si>
    <t>Қаржыландыру бойынша табыс</t>
  </si>
  <si>
    <t xml:space="preserve">Қаржыландыру бойынша шығыстар </t>
  </si>
  <si>
    <t>Пайдалану құқығы түріндегі актив</t>
  </si>
  <si>
    <t>Өзге табыстар</t>
  </si>
  <si>
    <t>Өзге шығындар</t>
  </si>
  <si>
    <t>Салық салғанға дейінгі пайда (шығын) (+/- 020-дан бастап 025 жолдар)</t>
  </si>
  <si>
    <t xml:space="preserve">Табыс салығы бойынша шығындар </t>
  </si>
  <si>
    <t>Тоқтатылған қызметтен салық салынғаннан кейінгі пайда (шығын)</t>
  </si>
  <si>
    <t>бақыланбайтын меншік иелерінің үлесі</t>
  </si>
  <si>
    <t>Өзге жиынтық кіріс, барлығы (420 және 440 сомасы):</t>
  </si>
  <si>
    <t>оның ішінде:</t>
  </si>
  <si>
    <t>Өзге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</si>
  <si>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</si>
  <si>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</si>
  <si>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</si>
  <si>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</si>
  <si>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</si>
  <si>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</si>
  <si>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</si>
  <si>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</si>
  <si>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</si>
  <si>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</si>
  <si>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Келесілерге жататын жалпы жиынтық пайда:</t>
  </si>
  <si>
    <t>бақылаушы меншік иелерінің үлесі</t>
  </si>
  <si>
    <t>Акцияға пайда:</t>
  </si>
  <si>
    <t>Акцияға базалық пайда:</t>
  </si>
  <si>
    <t>жалғасып жатқан қызметтен</t>
  </si>
  <si>
    <t>тоқтатылған қызметтен</t>
  </si>
  <si>
    <t>жөніндегі орынбасары                         Чеботарёва Людмила Анатольевна</t>
  </si>
  <si>
    <t xml:space="preserve">Салық салынғаннан кейінгі жалғасатын қызметтен пайда (шығын) (100 жол - 101 жол) </t>
  </si>
  <si>
    <t>Келесіге жатқызылған бір жылдағы пайда (200 жол + 201 жол):</t>
  </si>
  <si>
    <t>бас ұйымның меншік иелері</t>
  </si>
  <si>
    <t>Үлестік қатысу әдісі бойынша ескерілетін қауымдасқан ұйымдар мен бірлескен қызметтің пайдасындағы (залалындағы) ұйымның үлесі</t>
  </si>
  <si>
    <t>Кейінге қалдырылған салыққа табыс салығының мөлшерлемесіндегі өзгерістің әсері</t>
  </si>
  <si>
    <t>пайданың (шығын) құрамында қайта сыныптау кезінде түзету</t>
  </si>
  <si>
    <t>Өзге жиынтық кіріс арқылы әділ құны бойынша бағаланатын үлестік қаржы құралдарын қайта бағалау</t>
  </si>
  <si>
    <t xml:space="preserve">Жалпы жиынтық табыс (300 жол + 400 жол)
</t>
  </si>
  <si>
    <t xml:space="preserve">бас ұйымның меншік иелері </t>
  </si>
  <si>
    <t>Акцияға бөлінген пайда:</t>
  </si>
  <si>
    <t>Пайда мен шығындар арқылы әділ құны бойынша есепке алынатын қаржылық активтер</t>
  </si>
  <si>
    <t xml:space="preserve">   Өзге қаржы құралдары</t>
  </si>
  <si>
    <t xml:space="preserve"> Пайда мен шығындар арқылы әділ құны бойынша ескерілетін қаржы активтері</t>
  </si>
  <si>
    <t>Бастапқы құны бойынша ескерілетін инвестициялар</t>
  </si>
  <si>
    <t xml:space="preserve">    Депозиттер (3 айдан 12 айға дейін, ТҚ емес)</t>
  </si>
  <si>
    <t xml:space="preserve">   Депозиттер (бір жылдан астам, ТҚ емес)</t>
  </si>
  <si>
    <t xml:space="preserve">    Пайдалануға шектелген ақша қаражаты (ТҚ депозиттер )</t>
  </si>
  <si>
    <t>3-қосымша</t>
  </si>
  <si>
    <t>Қазақстан Республикасы Қаржы министрінің 2017 жылғы 28 маусымдағы № 404 бұйрығына 4-қосымша</t>
  </si>
  <si>
    <t>АҚША ҚАРАЖАТЫНЫҢ ҚОЗҒАЛЫСЫ ТУРАЛЫ ШОҒЫРЛАНДЫРЫЛҒАН ЕСЕП</t>
  </si>
  <si>
    <t>(тікелей әдіс)</t>
  </si>
  <si>
    <t xml:space="preserve">                            КӨРСЕТКІШТЕР АТАУЫ</t>
  </si>
  <si>
    <t xml:space="preserve">I. Операциялық қызметтен ақша қаражатының қозғалысы </t>
  </si>
  <si>
    <t xml:space="preserve">  оның ішінде:</t>
  </si>
  <si>
    <t xml:space="preserve">         тауарлар мен қызметтерді өткізу</t>
  </si>
  <si>
    <t>Өткен кезең үшін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</si>
  <si>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</si>
  <si>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</si>
  <si>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</si>
  <si>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</si>
  <si>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 басқа түсімдер</t>
  </si>
  <si>
    <t xml:space="preserve">     оның ішінде:</t>
  </si>
  <si>
    <t xml:space="preserve">          тауарлар мен қызметтер үшін жеткізушілерге төлемдер</t>
  </si>
  <si>
    <t xml:space="preserve">          тауарлар мен қызметтерді жеткізушілерге берілген аванстар</t>
  </si>
  <si>
    <t xml:space="preserve">          еңбек ақыны төлеу бойынша төлемдер</t>
  </si>
  <si>
    <t xml:space="preserve">         сыйақы төлеу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</si>
  <si>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</si>
  <si>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төлемдерт</t>
  </si>
  <si>
    <t xml:space="preserve">          өзге де төлемдер</t>
  </si>
  <si>
    <t xml:space="preserve">II. Инвестициялық қызметтен ақша қаражатының қозғалысы </t>
  </si>
  <si>
    <t xml:space="preserve">         негізгі құралдарды өткізу </t>
  </si>
  <si>
    <t xml:space="preserve">          материалдық емес активтерді өткізу</t>
  </si>
  <si>
    <t xml:space="preserve">          басқа ұзақ мерзімді активтерді өткізу</t>
  </si>
  <si>
    <t xml:space="preserve">         басқа ұйымдардың (еншілес ұйымдардан басқа) үлестік құралдарын және бірлескен кәсіпкерлікке қатысу үлестерін іске асыру</t>
  </si>
  <si>
    <t xml:space="preserve">         басқа ұйымдардың борыштық құралдарын сату</t>
  </si>
  <si>
    <t xml:space="preserve">          еншілес ұйымдарға бақылауды жоғалтқан кездегі өтеу</t>
  </si>
  <si>
    <t xml:space="preserve">          ақша салымдарын алу</t>
  </si>
  <si>
    <t xml:space="preserve">          өзге де қаржы активтерін сату</t>
  </si>
  <si>
    <t xml:space="preserve">          фьючерстік және форвардтық келісім-шарттар, опциондар және своптар</t>
  </si>
  <si>
    <t xml:space="preserve">         алынған дивидендтер</t>
  </si>
  <si>
    <t xml:space="preserve">          алынған сыйақылар </t>
  </si>
  <si>
    <t xml:space="preserve">          басқа түсімдер</t>
  </si>
  <si>
    <t xml:space="preserve"> оның ішінде:</t>
  </si>
  <si>
    <t xml:space="preserve">          негізгі құралдар сатып алу</t>
  </si>
  <si>
    <t xml:space="preserve">          материалдық емес активтер алу</t>
  </si>
  <si>
    <t xml:space="preserve">         басқа ұзақ мерзімді активтер алу</t>
  </si>
  <si>
    <t xml:space="preserve">          басқа ұйымдардың (еншілес компаниялардан басқа) үлестік құралдарын және бірлескен кәсіпкерліктегі қатысу үлестерін сатып алу</t>
  </si>
  <si>
    <t xml:space="preserve">          басқа ұйымдардың борыштық құралдарын сатып алу</t>
  </si>
  <si>
    <t xml:space="preserve">          еншілес ұйымдарға бақылау сатып алу</t>
  </si>
  <si>
    <t xml:space="preserve">          ақша салымдарын орналастыру</t>
  </si>
  <si>
    <t xml:space="preserve">          сыйақы төлеу</t>
  </si>
  <si>
    <t xml:space="preserve">          өзге де қаржы активтерін сатып алу</t>
  </si>
  <si>
    <t xml:space="preserve">          қарыздар беру</t>
  </si>
  <si>
    <t xml:space="preserve">          қауымдасқан және еншілес ұйымдарға инвестициялар</t>
  </si>
  <si>
    <t xml:space="preserve">          өзге төлемдер</t>
  </si>
  <si>
    <t xml:space="preserve">III. Қаржы қызметінен ақша қаражатының қозғалысы </t>
  </si>
  <si>
    <t>1. Ақша қаражатының түсуі, барлығы (011-ден бастап 016 жолдар сомасы)</t>
  </si>
  <si>
    <t>2. Ақша қаражатының шығуы, барлығы (021-ден бастап 027 жолдар сомасы)</t>
  </si>
  <si>
    <t>3. Операциялық қызметтің ақша қаражатының таза сомасы (010-на бастап 020 жол)</t>
  </si>
  <si>
    <t>1. Ақша қаражатының түсуі, барлығы  (041-ден бастап 052 жолдар сомасы)</t>
  </si>
  <si>
    <t>2. Ақша қаражатының шығуы, барлығы (061-ден бастап 073 жолдар сомасы)</t>
  </si>
  <si>
    <t>3. Инвестициялық қызметтен ақша қаражатының таза сомасы (040-тан бастап 060 жол)</t>
  </si>
  <si>
    <t xml:space="preserve">          акциялар мен басқа да қаржы құралдарының эмиссиясы</t>
  </si>
  <si>
    <t xml:space="preserve">          қарыз алу</t>
  </si>
  <si>
    <t xml:space="preserve">          өзге де түсімдер</t>
  </si>
  <si>
    <t>1. Ақша қаражатының түсуі, барлығы (091-ден бастап 094 жолдар сомасы)</t>
  </si>
  <si>
    <t>2. Ақша қаражатының шығуы, барлығы (101-ден бастап 105 жолдар сомасы)</t>
  </si>
  <si>
    <t xml:space="preserve">          қарыздарды өтеу</t>
  </si>
  <si>
    <t xml:space="preserve">          дивидендтерді төлеу</t>
  </si>
  <si>
    <t xml:space="preserve">          ұйым акциялары бойынша меншік иелеріне төлемдер</t>
  </si>
  <si>
    <t xml:space="preserve">          басқа шығулар</t>
  </si>
  <si>
    <t>3. Қаржылық қызметтен түскен ақша қаражатының таза сомасы (090 бет- 100 бет)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</si>
  <si>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</si>
  <si>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</si>
  <si>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(030 бет+-080 бет+-110бет+-120бет+-130бет)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</si>
  <si>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</si>
  <si>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</si>
  <si>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№665 бұйрығына</t>
  </si>
  <si>
    <t>4-қосымша</t>
  </si>
  <si>
    <t>4-нысан</t>
  </si>
  <si>
    <t>нысан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</si>
  <si>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</si>
  <si>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 xml:space="preserve">КАПИТАЛДАҒЫ ӨЗГЕРІСТЕР ТУРАЛЫ ШОҒЫРЛАНДЫРЫЛҒАН ЕСЕП </t>
  </si>
  <si>
    <t>аяқталатын кезең үшін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</si>
  <si>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</si>
  <si>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</si>
  <si>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</si>
  <si>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</si>
  <si>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Жиыны</t>
  </si>
  <si>
    <t>Бақыламайтын меншік иелері үлесі</t>
  </si>
  <si>
    <t>Капитал жиыны</t>
  </si>
  <si>
    <t>Өткен жылдың 1 қаңтарына Сальдо</t>
  </si>
  <si>
    <t>Есеп саясатындағы өзгеріс</t>
  </si>
  <si>
    <t>Қайта есептелген сальдо (010 жол + / - 011 жол)</t>
  </si>
  <si>
    <t>Жалпы жиынтық кіріс, барлығы(210-жол + 220-жол):</t>
  </si>
  <si>
    <t>Бір жылдағы пайда (шығын)</t>
  </si>
  <si>
    <t>Өзге де жиынтық кіріс, барлығы (221-229 жолдар сомасы):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</si>
  <si>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</si>
  <si>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</si>
  <si>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қайта бағалау негізгі құралдардың және материалдық емес активтерін (салық тиімділігін шегере отырып)</t>
  </si>
  <si>
    <t>Ақша ағындарын хеджирлеу (салықтық әсерін шегергенде)</t>
  </si>
  <si>
    <t>шетелдік операцияларға таза инвестицияларды хеджирлеу</t>
  </si>
  <si>
    <t>Меншік иелерімен операциялар, барлығы (310-нан 318 жолдар сомасы)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</si>
  <si>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</si>
  <si>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</si>
  <si>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</si>
  <si>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</si>
  <si>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</si>
  <si>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</si>
  <si>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біріктіруге байланысты үлестік құралдарды шығару</t>
  </si>
  <si>
    <t>Айырбасталатын құралдардың үлестік компоненті (салық тиімділігін шегергенде)</t>
  </si>
  <si>
    <t>Дивидендтердті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</si>
  <si>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</si>
  <si>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</si>
  <si>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</si>
  <si>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Өзге операциялар</t>
  </si>
  <si>
    <t>Есеп саясатындағы өзгерістер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</si>
  <si>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</si>
  <si>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</si>
  <si>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</si>
  <si>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</si>
  <si>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</si>
  <si>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Өзге жиынтық кіріс, барлығы (621-ден 629 жолдар сомасы):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</si>
  <si>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</si>
  <si>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 (салық әсерін шегергенде)</t>
  </si>
  <si>
    <t>шетелдік ұйымдарға инвестициялар бойынша бағамдық айырма</t>
  </si>
  <si>
    <t>Меншік иелерімен операциялар, барлығы (710-нан 718 жолдар сомасы):</t>
  </si>
  <si>
    <t>Қызметкерлерге акциялармен сыйақы беру:</t>
  </si>
  <si>
    <t>Бизнесті біріктірумен байланысты үлестік құралдарды шығару</t>
  </si>
  <si>
    <t xml:space="preserve">Негізгі құралдар мен материалдық емес активтерді қайта бағалау (салық тиімділігін шегергенде) </t>
  </si>
  <si>
    <t>Дивидендтерді төлеу</t>
  </si>
  <si>
    <t>Есепті кезеңнің 1 қаңтарына сальдо (жол 100 + жол 200 + жол 300+жол 319)</t>
  </si>
  <si>
    <t>Компоненттер атауы</t>
  </si>
  <si>
    <t>Бас ұйымның капиталы</t>
  </si>
  <si>
    <t>жөніндегі орынбасары                                     Чеботарёва Людмила Анатольевна</t>
  </si>
  <si>
    <t>Есепті кезеңнің 30 маусымында сальдо (жол 500 + жол 600 + жол 700+жол 719)</t>
  </si>
  <si>
    <t>30.09.2021 ж. қарасты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</si>
</sst>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  <numFmt numFmtId="168" formatCode="#,##0.000"/>
  </numFmts>
  <fonts count="19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196">
    <xf numFmtId="164" fontId="0" fillId="0" borderId="0" xfId="0"/>
    <xf numFmtId="164" fontId="2" fillId="0" borderId="0" xfId="0" applyFont="1" applyAlignment="1">
      <alignment horizontal="right"/>
    </xf>
    <xf numFmtId="165" fontId="2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164" fontId="2" fillId="0" borderId="0" xfId="1" applyFont="1"/>
    <xf numFmtId="164" fontId="2" fillId="0" borderId="0" xfId="1" applyFont="1" applyAlignment="1">
      <alignment horizontal="center" vertical="center"/>
    </xf>
    <xf numFmtId="164" fontId="4" fillId="0" borderId="0" xfId="1" applyFont="1"/>
    <xf numFmtId="0" fontId="5" fillId="0" borderId="4" xfId="1" applyNumberFormat="1" applyFont="1" applyBorder="1" applyAlignment="1">
      <alignment horizontal="center"/>
    </xf>
    <xf numFmtId="164" fontId="5" fillId="0" borderId="0" xfId="1" applyFont="1"/>
    <xf numFmtId="166" fontId="5" fillId="0" borderId="4" xfId="1" applyNumberFormat="1" applyFont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left" indent="2"/>
    </xf>
    <xf numFmtId="164" fontId="2" fillId="0" borderId="0" xfId="0" applyFont="1" applyAlignment="1">
      <alignment horizontal="left" indent="2"/>
    </xf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quotePrefix="1" applyNumberFormat="1" applyFont="1" applyBorder="1" applyAlignment="1">
      <alignment horizontal="right" wrapText="1"/>
    </xf>
    <xf numFmtId="164" fontId="2" fillId="0" borderId="4" xfId="0" applyFont="1" applyBorder="1" applyAlignment="1">
      <alignment horizontal="left"/>
    </xf>
    <xf numFmtId="164" fontId="2" fillId="0" borderId="4" xfId="0" applyFont="1" applyBorder="1" applyAlignment="1">
      <alignment horizontal="left" indent="2"/>
    </xf>
    <xf numFmtId="166" fontId="2" fillId="0" borderId="4" xfId="1" applyNumberFormat="1" applyFont="1" applyBorder="1" applyAlignment="1">
      <alignment horizontal="right"/>
    </xf>
    <xf numFmtId="164" fontId="4" fillId="0" borderId="0" xfId="1" applyFont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wrapText="1" indent="1"/>
      <protection hidden="1"/>
    </xf>
    <xf numFmtId="164" fontId="2" fillId="0" borderId="0" xfId="1" applyFont="1" applyProtection="1">
      <protection locked="0"/>
    </xf>
    <xf numFmtId="164" fontId="2" fillId="0" borderId="0" xfId="0" applyFont="1" applyProtection="1">
      <protection locked="0"/>
    </xf>
    <xf numFmtId="164" fontId="6" fillId="0" borderId="0" xfId="0" applyFont="1" applyProtection="1">
      <protection locked="0"/>
    </xf>
    <xf numFmtId="164" fontId="7" fillId="0" borderId="0" xfId="1" applyFont="1" applyAlignment="1" applyProtection="1">
      <alignment horizontal="left" vertical="top" wrapText="1"/>
      <protection locked="0"/>
    </xf>
    <xf numFmtId="49" fontId="3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164" fontId="3" fillId="0" borderId="0" xfId="1" applyFont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164" fontId="2" fillId="0" borderId="0" xfId="1" applyFont="1" applyAlignment="1">
      <alignment vertical="top" wrapText="1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9" fillId="0" borderId="0" xfId="0" applyFont="1" applyProtection="1">
      <protection locked="0"/>
    </xf>
    <xf numFmtId="164" fontId="2" fillId="0" borderId="0" xfId="0" applyFont="1"/>
    <xf numFmtId="164" fontId="12" fillId="0" borderId="0" xfId="0" applyFont="1" applyProtection="1">
      <protection locked="0"/>
    </xf>
    <xf numFmtId="164" fontId="13" fillId="0" borderId="0" xfId="0" applyFont="1" applyAlignment="1">
      <alignment horizontal="right" vertical="top"/>
    </xf>
    <xf numFmtId="164" fontId="12" fillId="0" borderId="0" xfId="0" applyFont="1"/>
    <xf numFmtId="164" fontId="13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center" vertical="top"/>
    </xf>
    <xf numFmtId="164" fontId="14" fillId="0" borderId="0" xfId="0" applyFont="1" applyAlignment="1">
      <alignment horizontal="center"/>
    </xf>
    <xf numFmtId="164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0" applyNumberFormat="1" applyFont="1" applyBorder="1" applyAlignment="1">
      <alignment horizontal="left" vertical="top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>
      <alignment horizontal="right" wrapText="1"/>
    </xf>
    <xf numFmtId="0" fontId="15" fillId="0" borderId="0" xfId="1" applyNumberFormat="1" applyFont="1" applyProtection="1">
      <protection locked="0"/>
    </xf>
    <xf numFmtId="0" fontId="15" fillId="0" borderId="0" xfId="1" applyNumberFormat="1" applyFont="1"/>
    <xf numFmtId="0" fontId="15" fillId="0" borderId="0" xfId="1" applyNumberFormat="1" applyFont="1" applyAlignment="1">
      <alignment horizontal="center" vertical="center"/>
    </xf>
    <xf numFmtId="0" fontId="14" fillId="0" borderId="0" xfId="1" applyNumberFormat="1" applyFont="1"/>
    <xf numFmtId="166" fontId="15" fillId="0" borderId="4" xfId="0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15" fillId="0" borderId="4" xfId="0" quotePrefix="1" applyNumberFormat="1" applyFont="1" applyBorder="1" applyAlignment="1" applyProtection="1">
      <alignment vertical="top"/>
      <protection locked="0"/>
    </xf>
    <xf numFmtId="0" fontId="15" fillId="0" borderId="0" xfId="1" applyNumberFormat="1" applyFont="1" applyAlignment="1">
      <alignment vertical="top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64" fontId="16" fillId="0" borderId="0" xfId="0" applyFont="1" applyProtection="1">
      <protection locked="0"/>
    </xf>
    <xf numFmtId="49" fontId="15" fillId="0" borderId="0" xfId="1" applyNumberFormat="1" applyFont="1" applyProtection="1"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left" wrapText="1" indent="1"/>
      <protection hidden="1"/>
    </xf>
    <xf numFmtId="166" fontId="15" fillId="0" borderId="4" xfId="0" applyNumberFormat="1" applyFont="1" applyFill="1" applyBorder="1" applyAlignment="1" applyProtection="1">
      <alignment wrapText="1"/>
      <protection locked="0"/>
    </xf>
    <xf numFmtId="0" fontId="2" fillId="0" borderId="0" xfId="1" applyNumberFormat="1" applyFont="1" applyAlignment="1">
      <alignment horizontal="right" vertical="top" wrapText="1"/>
    </xf>
    <xf numFmtId="165" fontId="2" fillId="0" borderId="0" xfId="1" applyNumberFormat="1" applyFont="1" applyFill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166" fontId="2" fillId="0" borderId="4" xfId="1" applyNumberFormat="1" applyFont="1" applyBorder="1" applyProtection="1">
      <protection locked="0"/>
    </xf>
    <xf numFmtId="166" fontId="4" fillId="0" borderId="4" xfId="1" quotePrefix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wrapText="1"/>
    </xf>
    <xf numFmtId="49" fontId="4" fillId="0" borderId="4" xfId="1" applyNumberFormat="1" applyFont="1" applyBorder="1" applyAlignment="1">
      <alignment horizontal="center"/>
    </xf>
    <xf numFmtId="0" fontId="2" fillId="0" borderId="4" xfId="1" applyNumberFormat="1" applyFont="1" applyBorder="1"/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Protection="1">
      <protection locked="0"/>
    </xf>
    <xf numFmtId="0" fontId="14" fillId="0" borderId="0" xfId="1" applyNumberFormat="1" applyFont="1" applyAlignment="1" applyProtection="1">
      <alignment wrapText="1"/>
      <protection locked="0"/>
    </xf>
    <xf numFmtId="14" fontId="14" fillId="0" borderId="0" xfId="1" applyNumberFormat="1" applyFont="1" applyAlignment="1" applyProtection="1">
      <alignment horizontal="left" wrapText="1"/>
      <protection locked="0"/>
    </xf>
    <xf numFmtId="0" fontId="15" fillId="0" borderId="1" xfId="1" applyNumberFormat="1" applyFont="1" applyBorder="1" applyProtection="1">
      <protection locked="0"/>
    </xf>
    <xf numFmtId="0" fontId="15" fillId="0" borderId="1" xfId="1" applyNumberFormat="1" applyFont="1" applyBorder="1" applyAlignment="1" applyProtection="1">
      <alignment wrapText="1"/>
      <protection locked="0"/>
    </xf>
    <xf numFmtId="0" fontId="15" fillId="0" borderId="1" xfId="1" applyNumberFormat="1" applyFont="1" applyBorder="1" applyAlignment="1" applyProtection="1">
      <alignment horizontal="right"/>
      <protection locked="0"/>
    </xf>
    <xf numFmtId="0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applyNumberFormat="1" applyFont="1" applyBorder="1" applyAlignment="1" applyProtection="1">
      <alignment wrapText="1"/>
      <protection locked="0"/>
    </xf>
    <xf numFmtId="166" fontId="15" fillId="0" borderId="4" xfId="1" quotePrefix="1" applyNumberFormat="1" applyFont="1" applyBorder="1" applyAlignment="1" applyProtection="1">
      <alignment wrapText="1"/>
      <protection locked="0"/>
    </xf>
    <xf numFmtId="0" fontId="15" fillId="0" borderId="4" xfId="1" applyNumberFormat="1" applyFont="1" applyBorder="1" applyAlignment="1">
      <alignment wrapText="1"/>
    </xf>
    <xf numFmtId="49" fontId="15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quotePrefix="1" applyNumberFormat="1" applyFont="1" applyBorder="1" applyProtection="1">
      <protection locked="0"/>
    </xf>
    <xf numFmtId="166" fontId="15" fillId="0" borderId="4" xfId="1" applyNumberFormat="1" applyFont="1" applyBorder="1" applyProtection="1">
      <protection locked="0"/>
    </xf>
    <xf numFmtId="0" fontId="15" fillId="0" borderId="4" xfId="1" applyNumberFormat="1" applyFont="1" applyBorder="1" applyAlignment="1">
      <alignment vertical="top" wrapText="1"/>
    </xf>
    <xf numFmtId="49" fontId="15" fillId="0" borderId="4" xfId="1" applyNumberFormat="1" applyFont="1" applyBorder="1" applyAlignment="1" applyProtection="1">
      <alignment horizontal="center" vertical="top" wrapText="1"/>
      <protection locked="0"/>
    </xf>
    <xf numFmtId="166" fontId="15" fillId="0" borderId="4" xfId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horizontal="left" wrapText="1"/>
      <protection locked="0"/>
    </xf>
    <xf numFmtId="166" fontId="15" fillId="0" borderId="4" xfId="1" applyNumberFormat="1" applyFont="1" applyBorder="1" applyAlignment="1" applyProtection="1">
      <alignment horizontal="left" wrapText="1"/>
      <protection locked="0"/>
    </xf>
    <xf numFmtId="0" fontId="15" fillId="0" borderId="4" xfId="1" applyNumberFormat="1" applyFont="1" applyFill="1" applyBorder="1" applyAlignment="1">
      <alignment wrapText="1"/>
    </xf>
    <xf numFmtId="49" fontId="15" fillId="0" borderId="4" xfId="1" applyNumberFormat="1" applyFont="1" applyFill="1" applyBorder="1" applyAlignment="1" applyProtection="1">
      <alignment horizontal="center" wrapText="1"/>
      <protection locked="0"/>
    </xf>
    <xf numFmtId="166" fontId="15" fillId="0" borderId="4" xfId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5" fillId="0" borderId="4" xfId="1" quotePrefix="1" applyNumberFormat="1" applyFont="1" applyFill="1" applyBorder="1" applyProtection="1">
      <protection locked="0"/>
    </xf>
    <xf numFmtId="166" fontId="15" fillId="0" borderId="4" xfId="1" applyNumberFormat="1" applyFont="1" applyFill="1" applyBorder="1" applyProtection="1"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164" fontId="2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Protection="1"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0" fontId="4" fillId="0" borderId="4" xfId="1" applyNumberFormat="1" applyFont="1" applyBorder="1" applyAlignment="1">
      <alignment vertical="top" wrapText="1"/>
    </xf>
    <xf numFmtId="0" fontId="4" fillId="0" borderId="4" xfId="1" applyNumberFormat="1" applyFont="1" applyBorder="1"/>
    <xf numFmtId="166" fontId="4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right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>
      <alignment horizontal="right"/>
    </xf>
    <xf numFmtId="166" fontId="2" fillId="0" borderId="0" xfId="1" applyNumberFormat="1" applyFont="1"/>
    <xf numFmtId="0" fontId="2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Protection="1">
      <protection locked="0"/>
    </xf>
    <xf numFmtId="166" fontId="17" fillId="0" borderId="4" xfId="1" applyNumberFormat="1" applyFont="1" applyBorder="1" applyAlignment="1" applyProtection="1">
      <alignment horizontal="right" wrapText="1"/>
      <protection locked="0"/>
    </xf>
    <xf numFmtId="166" fontId="17" fillId="0" borderId="4" xfId="1" applyNumberFormat="1" applyFont="1" applyBorder="1" applyAlignment="1" applyProtection="1">
      <alignment horizontal="right"/>
      <protection locked="0"/>
    </xf>
    <xf numFmtId="166" fontId="18" fillId="0" borderId="4" xfId="1" applyNumberFormat="1" applyFont="1" applyBorder="1" applyAlignment="1" applyProtection="1">
      <alignment horizontal="right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vertical="top" wrapText="1"/>
      <protection locked="0"/>
    </xf>
    <xf numFmtId="3" fontId="2" fillId="0" borderId="4" xfId="0" applyNumberFormat="1" applyFont="1" applyBorder="1" applyAlignment="1" applyProtection="1">
      <alignment horizontal="right" vertical="top" wrapText="1"/>
      <protection locked="0"/>
    </xf>
    <xf numFmtId="49" fontId="2" fillId="0" borderId="0" xfId="1" applyNumberFormat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vertical="top" wrapText="1"/>
      <protection locked="0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left" wrapText="1"/>
    </xf>
    <xf numFmtId="164" fontId="12" fillId="0" borderId="0" xfId="0" applyFont="1" applyAlignment="1" applyProtection="1">
      <alignment horizontal="left" wrapText="1"/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5" xfId="1" applyNumberFormat="1" applyFont="1" applyBorder="1" applyAlignment="1" applyProtection="1">
      <alignment horizontal="center" vertical="center" wrapText="1"/>
      <protection locked="0"/>
    </xf>
    <xf numFmtId="168" fontId="2" fillId="0" borderId="4" xfId="1" applyNumberFormat="1" applyFont="1" applyBorder="1" applyProtection="1">
      <protection locked="0"/>
    </xf>
  </cellXfs>
  <cellStyles count="6">
    <cellStyle name="Обычный" xfId="0" builtinId="0"/>
    <cellStyle name="Обычный 2 2" xfId="1"/>
    <cellStyle name="Обычный 2 2 2 3" xfId="2"/>
    <cellStyle name="Обычный 2 2 3" xfId="4"/>
    <cellStyle name="Обычный 2 2 3 2" xfId="5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Sheet2"/>
      <sheetName val="Пр2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ATI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 По скв"/>
      <sheetName val="Распределение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breakdown"/>
      <sheetName val="P&amp;L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Статьи затрат"/>
      <sheetName val="Справка ИЦА"/>
      <sheetName val="материалы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Keys"/>
      <sheetName val="Add-s test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2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Cash flow 2011"/>
      <sheetName val="VLOOKUP"/>
      <sheetName val="INPUTMASTER"/>
      <sheetName val="Datasheet"/>
      <sheetName val="КБ"/>
      <sheetName val="Потребители"/>
      <sheetName val="Блоки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1"/>
  <sheetViews>
    <sheetView topLeftCell="A115" zoomScale="70" zoomScaleNormal="70" workbookViewId="0">
      <selection activeCell="A153" sqref="A153"/>
    </sheetView>
  </sheetViews>
  <sheetFormatPr defaultColWidth="9.44140625" defaultRowHeight="13.2" outlineLevelRow="2" x14ac:dyDescent="0.25"/>
  <cols>
    <col min="1" max="1" width="78.33203125" style="31" customWidth="1"/>
    <col min="2" max="2" width="7.5546875" style="6" customWidth="1"/>
    <col min="3" max="3" width="23.5546875" style="30" customWidth="1"/>
    <col min="4" max="4" width="22.33203125" style="27" customWidth="1"/>
    <col min="5" max="16384" width="9.44140625" style="6"/>
  </cols>
  <sheetData>
    <row r="1" spans="1:4" x14ac:dyDescent="0.25">
      <c r="D1" s="1"/>
    </row>
    <row r="2" spans="1:4" ht="50.25" customHeight="1" x14ac:dyDescent="0.25">
      <c r="C2" s="182" t="s">
        <v>85</v>
      </c>
      <c r="D2" s="182"/>
    </row>
    <row r="3" spans="1:4" x14ac:dyDescent="0.25">
      <c r="D3" s="100" t="s">
        <v>86</v>
      </c>
    </row>
    <row r="4" spans="1:4" x14ac:dyDescent="0.25">
      <c r="D4" s="1"/>
    </row>
    <row r="5" spans="1:4" x14ac:dyDescent="0.25">
      <c r="C5" s="155"/>
      <c r="D5" s="2"/>
    </row>
    <row r="6" spans="1:4" ht="15.6" x14ac:dyDescent="0.3">
      <c r="A6" s="31" t="s">
        <v>87</v>
      </c>
      <c r="C6" s="156" t="s">
        <v>88</v>
      </c>
      <c r="D6" s="3"/>
    </row>
    <row r="7" spans="1:4" ht="29.25" customHeight="1" x14ac:dyDescent="0.3">
      <c r="A7" s="31" t="s">
        <v>89</v>
      </c>
      <c r="C7" s="183" t="s">
        <v>90</v>
      </c>
      <c r="D7" s="183"/>
    </row>
    <row r="8" spans="1:4" ht="15.6" x14ac:dyDescent="0.3">
      <c r="A8" s="31" t="s">
        <v>91</v>
      </c>
      <c r="C8" s="156" t="s">
        <v>92</v>
      </c>
      <c r="D8" s="3"/>
    </row>
    <row r="9" spans="1:4" ht="15.6" x14ac:dyDescent="0.3">
      <c r="A9" s="31" t="s">
        <v>93</v>
      </c>
      <c r="C9" s="156" t="s">
        <v>94</v>
      </c>
      <c r="D9" s="3"/>
    </row>
    <row r="10" spans="1:4" ht="15.6" x14ac:dyDescent="0.3">
      <c r="A10" s="31" t="s">
        <v>95</v>
      </c>
      <c r="C10" s="156" t="s">
        <v>96</v>
      </c>
      <c r="D10" s="3"/>
    </row>
    <row r="11" spans="1:4" ht="15.6" x14ac:dyDescent="0.3">
      <c r="A11" s="31" t="s">
        <v>97</v>
      </c>
      <c r="C11" s="107">
        <v>3823</v>
      </c>
      <c r="D11" s="3"/>
    </row>
    <row r="12" spans="1:4" ht="15.6" x14ac:dyDescent="0.3">
      <c r="A12" s="31" t="s">
        <v>98</v>
      </c>
      <c r="C12" s="156" t="s">
        <v>100</v>
      </c>
      <c r="D12" s="3"/>
    </row>
    <row r="13" spans="1:4" ht="33.75" customHeight="1" x14ac:dyDescent="0.25">
      <c r="A13" s="31" t="s">
        <v>99</v>
      </c>
      <c r="C13" s="184" t="s">
        <v>101</v>
      </c>
      <c r="D13" s="184"/>
    </row>
    <row r="14" spans="1:4" x14ac:dyDescent="0.25">
      <c r="C14" s="22"/>
    </row>
    <row r="15" spans="1:4" x14ac:dyDescent="0.25">
      <c r="A15" s="99" t="s">
        <v>102</v>
      </c>
      <c r="B15" s="4"/>
      <c r="C15" s="4"/>
      <c r="D15" s="4"/>
    </row>
    <row r="16" spans="1:4" x14ac:dyDescent="0.25">
      <c r="A16" s="157" t="s">
        <v>391</v>
      </c>
      <c r="B16" s="158"/>
      <c r="C16" s="34"/>
      <c r="D16" s="158"/>
    </row>
    <row r="17" spans="1:4" x14ac:dyDescent="0.25">
      <c r="A17" s="5"/>
      <c r="B17" s="159"/>
      <c r="C17" s="159"/>
      <c r="D17" s="160" t="s">
        <v>107</v>
      </c>
    </row>
    <row r="18" spans="1:4" s="7" customFormat="1" ht="25.5" customHeight="1" x14ac:dyDescent="0.25">
      <c r="A18" s="185" t="s">
        <v>103</v>
      </c>
      <c r="B18" s="185" t="s">
        <v>104</v>
      </c>
      <c r="C18" s="185" t="s">
        <v>105</v>
      </c>
      <c r="D18" s="185" t="s">
        <v>106</v>
      </c>
    </row>
    <row r="19" spans="1:4" s="7" customFormat="1" x14ac:dyDescent="0.25">
      <c r="A19" s="186"/>
      <c r="B19" s="186"/>
      <c r="C19" s="186"/>
      <c r="D19" s="186"/>
    </row>
    <row r="20" spans="1:4" s="8" customFormat="1" x14ac:dyDescent="0.25">
      <c r="A20" s="161" t="s">
        <v>108</v>
      </c>
      <c r="B20" s="162"/>
      <c r="C20" s="163"/>
      <c r="D20" s="163"/>
    </row>
    <row r="21" spans="1:4" x14ac:dyDescent="0.25">
      <c r="A21" s="14" t="s">
        <v>109</v>
      </c>
      <c r="B21" s="15" t="s">
        <v>0</v>
      </c>
      <c r="C21" s="176">
        <v>9677335</v>
      </c>
      <c r="D21" s="176">
        <v>11793503</v>
      </c>
    </row>
    <row r="22" spans="1:4" outlineLevel="1" x14ac:dyDescent="0.25">
      <c r="A22" s="14" t="s">
        <v>110</v>
      </c>
      <c r="B22" s="15" t="s">
        <v>1</v>
      </c>
      <c r="C22" s="164">
        <f>SUM(C23:C27)</f>
        <v>411792</v>
      </c>
      <c r="D22" s="164">
        <f>SUM(D23:D27)</f>
        <v>413578</v>
      </c>
    </row>
    <row r="23" spans="1:4" outlineLevel="1" x14ac:dyDescent="0.25">
      <c r="A23" s="14" t="s">
        <v>259</v>
      </c>
      <c r="B23" s="15"/>
      <c r="C23" s="164"/>
      <c r="D23" s="164"/>
    </row>
    <row r="24" spans="1:4" outlineLevel="1" x14ac:dyDescent="0.25">
      <c r="A24" s="14" t="s">
        <v>112</v>
      </c>
      <c r="B24" s="15"/>
      <c r="C24" s="177">
        <v>336075</v>
      </c>
      <c r="D24" s="177">
        <v>333898</v>
      </c>
    </row>
    <row r="25" spans="1:4" outlineLevel="1" x14ac:dyDescent="0.25">
      <c r="A25" s="14" t="s">
        <v>111</v>
      </c>
      <c r="B25" s="15"/>
      <c r="C25" s="164"/>
      <c r="D25" s="164"/>
    </row>
    <row r="26" spans="1:4" outlineLevel="1" x14ac:dyDescent="0.25">
      <c r="A26" s="14" t="s">
        <v>113</v>
      </c>
      <c r="B26" s="15"/>
      <c r="C26" s="177">
        <v>72423</v>
      </c>
      <c r="D26" s="177">
        <v>78957</v>
      </c>
    </row>
    <row r="27" spans="1:4" outlineLevel="1" x14ac:dyDescent="0.25">
      <c r="A27" s="14" t="s">
        <v>114</v>
      </c>
      <c r="B27" s="15"/>
      <c r="C27" s="177">
        <v>3294</v>
      </c>
      <c r="D27" s="177">
        <v>723</v>
      </c>
    </row>
    <row r="28" spans="1:4" x14ac:dyDescent="0.25">
      <c r="A28" s="14" t="s">
        <v>115</v>
      </c>
      <c r="B28" s="15" t="s">
        <v>2</v>
      </c>
      <c r="C28" s="164"/>
      <c r="D28" s="164"/>
    </row>
    <row r="29" spans="1:4" x14ac:dyDescent="0.25">
      <c r="A29" s="14" t="s">
        <v>255</v>
      </c>
      <c r="B29" s="15" t="s">
        <v>3</v>
      </c>
      <c r="C29" s="164"/>
      <c r="D29" s="164"/>
    </row>
    <row r="30" spans="1:4" x14ac:dyDescent="0.25">
      <c r="A30" s="14" t="s">
        <v>116</v>
      </c>
      <c r="B30" s="15" t="s">
        <v>4</v>
      </c>
      <c r="C30" s="164"/>
      <c r="D30" s="164"/>
    </row>
    <row r="31" spans="1:4" x14ac:dyDescent="0.25">
      <c r="A31" s="14" t="s">
        <v>117</v>
      </c>
      <c r="B31" s="15" t="s">
        <v>5</v>
      </c>
      <c r="C31" s="19"/>
      <c r="D31" s="19"/>
    </row>
    <row r="32" spans="1:4" x14ac:dyDescent="0.25">
      <c r="A32" s="14" t="s">
        <v>118</v>
      </c>
      <c r="B32" s="15" t="s">
        <v>6</v>
      </c>
      <c r="C32" s="16">
        <f>SUM(C33:C34)</f>
        <v>8064567</v>
      </c>
      <c r="D32" s="16">
        <f>SUM(D33:D34)</f>
        <v>5775925</v>
      </c>
    </row>
    <row r="33" spans="1:4" s="10" customFormat="1" outlineLevel="1" x14ac:dyDescent="0.25">
      <c r="A33" s="12" t="s">
        <v>119</v>
      </c>
      <c r="B33" s="9"/>
      <c r="C33" s="178">
        <v>8042497</v>
      </c>
      <c r="D33" s="178">
        <v>5753177</v>
      </c>
    </row>
    <row r="34" spans="1:4" s="10" customFormat="1" outlineLevel="1" x14ac:dyDescent="0.25">
      <c r="A34" s="12" t="s">
        <v>120</v>
      </c>
      <c r="B34" s="9"/>
      <c r="C34" s="178">
        <v>22070</v>
      </c>
      <c r="D34" s="178">
        <v>22748</v>
      </c>
    </row>
    <row r="35" spans="1:4" x14ac:dyDescent="0.25">
      <c r="A35" s="14" t="s">
        <v>122</v>
      </c>
      <c r="B35" s="15" t="s">
        <v>7</v>
      </c>
      <c r="C35" s="177">
        <v>8983</v>
      </c>
      <c r="D35" s="177">
        <v>9488</v>
      </c>
    </row>
    <row r="36" spans="1:4" x14ac:dyDescent="0.25">
      <c r="A36" s="14" t="s">
        <v>123</v>
      </c>
      <c r="B36" s="15" t="s">
        <v>8</v>
      </c>
      <c r="C36" s="164"/>
      <c r="D36" s="164"/>
    </row>
    <row r="37" spans="1:4" x14ac:dyDescent="0.25">
      <c r="A37" s="14" t="s">
        <v>124</v>
      </c>
      <c r="B37" s="15" t="s">
        <v>9</v>
      </c>
      <c r="C37" s="177">
        <v>1015281</v>
      </c>
      <c r="D37" s="177">
        <v>747751</v>
      </c>
    </row>
    <row r="38" spans="1:4" x14ac:dyDescent="0.25">
      <c r="A38" s="14" t="s">
        <v>125</v>
      </c>
      <c r="B38" s="112" t="s">
        <v>10</v>
      </c>
      <c r="C38" s="177">
        <v>27485149</v>
      </c>
      <c r="D38" s="177">
        <v>24226219</v>
      </c>
    </row>
    <row r="39" spans="1:4" x14ac:dyDescent="0.25">
      <c r="A39" s="14" t="s">
        <v>126</v>
      </c>
      <c r="B39" s="112" t="s">
        <v>11</v>
      </c>
      <c r="C39" s="164"/>
      <c r="D39" s="164"/>
    </row>
    <row r="40" spans="1:4" x14ac:dyDescent="0.25">
      <c r="A40" s="14" t="s">
        <v>127</v>
      </c>
      <c r="B40" s="112" t="s">
        <v>12</v>
      </c>
      <c r="C40" s="164">
        <f>SUM(C41:C42)</f>
        <v>3344677</v>
      </c>
      <c r="D40" s="164">
        <f>SUM(D41:D42)</f>
        <v>3085427</v>
      </c>
    </row>
    <row r="41" spans="1:4" x14ac:dyDescent="0.25">
      <c r="A41" s="13" t="s">
        <v>127</v>
      </c>
      <c r="B41" s="112"/>
      <c r="C41" s="177">
        <v>1073656</v>
      </c>
      <c r="D41" s="177">
        <v>1129529</v>
      </c>
    </row>
    <row r="42" spans="1:4" x14ac:dyDescent="0.25">
      <c r="A42" s="13" t="s">
        <v>121</v>
      </c>
      <c r="B42" s="112"/>
      <c r="C42" s="177">
        <v>2271021</v>
      </c>
      <c r="D42" s="177">
        <v>1955898</v>
      </c>
    </row>
    <row r="43" spans="1:4" s="8" customFormat="1" x14ac:dyDescent="0.25">
      <c r="A43" s="161" t="s">
        <v>147</v>
      </c>
      <c r="B43" s="165">
        <v>100</v>
      </c>
      <c r="C43" s="166">
        <f>C21+C22+SUM(C28:C31,C32,C35:C40)</f>
        <v>50007784</v>
      </c>
      <c r="D43" s="166">
        <f>D21+D22+SUM(D28:D31,D32,D35:D40)</f>
        <v>46051891</v>
      </c>
    </row>
    <row r="44" spans="1:4" s="8" customFormat="1" x14ac:dyDescent="0.25">
      <c r="A44" s="161" t="s">
        <v>128</v>
      </c>
      <c r="B44" s="165">
        <v>101</v>
      </c>
      <c r="C44" s="163"/>
      <c r="D44" s="163"/>
    </row>
    <row r="45" spans="1:4" s="8" customFormat="1" x14ac:dyDescent="0.25">
      <c r="A45" s="161" t="s">
        <v>129</v>
      </c>
      <c r="B45" s="165"/>
      <c r="C45" s="163"/>
      <c r="D45" s="163"/>
    </row>
    <row r="46" spans="1:4" x14ac:dyDescent="0.25">
      <c r="A46" s="14" t="s">
        <v>110</v>
      </c>
      <c r="B46" s="15">
        <v>110</v>
      </c>
      <c r="C46" s="164">
        <f>SUM(C47:C52)</f>
        <v>206760</v>
      </c>
      <c r="D46" s="164">
        <f>SUM(D47:D52)</f>
        <v>318249</v>
      </c>
    </row>
    <row r="47" spans="1:4" outlineLevel="1" x14ac:dyDescent="0.25">
      <c r="A47" s="14" t="s">
        <v>260</v>
      </c>
      <c r="B47" s="15"/>
      <c r="C47" s="164"/>
      <c r="D47" s="164"/>
    </row>
    <row r="48" spans="1:4" outlineLevel="1" x14ac:dyDescent="0.25">
      <c r="A48" s="14" t="s">
        <v>261</v>
      </c>
      <c r="B48" s="15"/>
      <c r="C48" s="177">
        <v>61854</v>
      </c>
      <c r="D48" s="177">
        <v>58748</v>
      </c>
    </row>
    <row r="49" spans="1:4" outlineLevel="1" x14ac:dyDescent="0.25">
      <c r="A49" s="14" t="s">
        <v>130</v>
      </c>
      <c r="B49" s="15"/>
      <c r="C49" s="177"/>
      <c r="D49" s="177">
        <v>95993</v>
      </c>
    </row>
    <row r="50" spans="1:4" outlineLevel="1" x14ac:dyDescent="0.25">
      <c r="A50" s="14" t="s">
        <v>131</v>
      </c>
      <c r="B50" s="15"/>
      <c r="C50" s="177"/>
      <c r="D50" s="177">
        <v>0</v>
      </c>
    </row>
    <row r="51" spans="1:4" outlineLevel="1" x14ac:dyDescent="0.25">
      <c r="A51" s="14" t="s">
        <v>113</v>
      </c>
      <c r="B51" s="15"/>
      <c r="C51" s="177">
        <v>144906</v>
      </c>
      <c r="D51" s="177">
        <v>163508</v>
      </c>
    </row>
    <row r="52" spans="1:4" outlineLevel="1" x14ac:dyDescent="0.25">
      <c r="A52" s="14" t="s">
        <v>256</v>
      </c>
      <c r="B52" s="15"/>
      <c r="C52" s="164"/>
      <c r="D52" s="164"/>
    </row>
    <row r="53" spans="1:4" x14ac:dyDescent="0.25">
      <c r="A53" s="14" t="s">
        <v>132</v>
      </c>
      <c r="B53" s="15">
        <v>111</v>
      </c>
      <c r="C53" s="164"/>
      <c r="D53" s="164"/>
    </row>
    <row r="54" spans="1:4" x14ac:dyDescent="0.25">
      <c r="A54" s="14" t="s">
        <v>257</v>
      </c>
      <c r="B54" s="15">
        <v>112</v>
      </c>
      <c r="C54" s="164"/>
      <c r="D54" s="164"/>
    </row>
    <row r="55" spans="1:4" x14ac:dyDescent="0.25">
      <c r="A55" s="14" t="s">
        <v>116</v>
      </c>
      <c r="B55" s="15">
        <v>113</v>
      </c>
      <c r="C55" s="164"/>
      <c r="D55" s="164"/>
    </row>
    <row r="56" spans="1:4" x14ac:dyDescent="0.25">
      <c r="A56" s="14" t="s">
        <v>258</v>
      </c>
      <c r="B56" s="15">
        <v>114</v>
      </c>
      <c r="C56" s="16">
        <v>0</v>
      </c>
      <c r="D56" s="16">
        <v>0</v>
      </c>
    </row>
    <row r="57" spans="1:4" s="10" customFormat="1" x14ac:dyDescent="0.25">
      <c r="A57" s="17" t="s">
        <v>133</v>
      </c>
      <c r="B57" s="15">
        <v>115</v>
      </c>
      <c r="C57" s="11">
        <f>SUM(C58:C59)</f>
        <v>5174926</v>
      </c>
      <c r="D57" s="11">
        <f>SUM(D58:D59)</f>
        <v>6901139</v>
      </c>
    </row>
    <row r="58" spans="1:4" s="10" customFormat="1" outlineLevel="1" x14ac:dyDescent="0.25">
      <c r="A58" s="18" t="s">
        <v>134</v>
      </c>
      <c r="B58" s="15"/>
      <c r="C58" s="178">
        <v>1894270</v>
      </c>
      <c r="D58" s="178">
        <v>2264895</v>
      </c>
    </row>
    <row r="59" spans="1:4" s="10" customFormat="1" outlineLevel="1" x14ac:dyDescent="0.25">
      <c r="A59" s="18" t="s">
        <v>135</v>
      </c>
      <c r="B59" s="15"/>
      <c r="C59" s="178">
        <v>3280656</v>
      </c>
      <c r="D59" s="178">
        <v>4636244</v>
      </c>
    </row>
    <row r="60" spans="1:4" s="10" customFormat="1" x14ac:dyDescent="0.25">
      <c r="A60" s="17" t="s">
        <v>136</v>
      </c>
      <c r="B60" s="15">
        <v>116</v>
      </c>
      <c r="C60" s="11"/>
      <c r="D60" s="11"/>
    </row>
    <row r="61" spans="1:4" x14ac:dyDescent="0.25">
      <c r="A61" s="14" t="s">
        <v>137</v>
      </c>
      <c r="B61" s="15">
        <v>117</v>
      </c>
      <c r="C61" s="19">
        <f>SUM(C62:C63)</f>
        <v>0</v>
      </c>
      <c r="D61" s="19">
        <f>SUM(D62:D63)</f>
        <v>0</v>
      </c>
    </row>
    <row r="62" spans="1:4" s="10" customFormat="1" outlineLevel="1" x14ac:dyDescent="0.25">
      <c r="A62" s="12" t="s">
        <v>119</v>
      </c>
      <c r="B62" s="9"/>
      <c r="C62" s="11"/>
      <c r="D62" s="11"/>
    </row>
    <row r="63" spans="1:4" s="10" customFormat="1" outlineLevel="1" x14ac:dyDescent="0.25">
      <c r="A63" s="12" t="s">
        <v>120</v>
      </c>
      <c r="B63" s="9"/>
      <c r="C63" s="11"/>
      <c r="D63" s="11"/>
    </row>
    <row r="64" spans="1:4" s="10" customFormat="1" x14ac:dyDescent="0.25">
      <c r="A64" s="17" t="s">
        <v>138</v>
      </c>
      <c r="B64" s="15">
        <v>118</v>
      </c>
      <c r="C64" s="11"/>
      <c r="D64" s="11"/>
    </row>
    <row r="65" spans="1:4" s="10" customFormat="1" x14ac:dyDescent="0.25">
      <c r="A65" s="17" t="s">
        <v>139</v>
      </c>
      <c r="B65" s="15">
        <v>119</v>
      </c>
      <c r="C65" s="11"/>
      <c r="D65" s="11"/>
    </row>
    <row r="66" spans="1:4" x14ac:dyDescent="0.25">
      <c r="A66" s="14" t="s">
        <v>140</v>
      </c>
      <c r="B66" s="15">
        <v>120</v>
      </c>
      <c r="C66" s="164"/>
      <c r="D66" s="164"/>
    </row>
    <row r="67" spans="1:4" x14ac:dyDescent="0.25">
      <c r="A67" s="14" t="s">
        <v>141</v>
      </c>
      <c r="B67" s="15">
        <v>121</v>
      </c>
      <c r="C67" s="177">
        <v>25054581</v>
      </c>
      <c r="D67" s="177">
        <v>25026882</v>
      </c>
    </row>
    <row r="68" spans="1:4" x14ac:dyDescent="0.25">
      <c r="A68" s="14" t="s">
        <v>218</v>
      </c>
      <c r="B68" s="15">
        <v>122</v>
      </c>
      <c r="C68" s="177">
        <v>177519</v>
      </c>
      <c r="D68" s="177">
        <v>155390</v>
      </c>
    </row>
    <row r="69" spans="1:4" x14ac:dyDescent="0.25">
      <c r="A69" s="14" t="s">
        <v>126</v>
      </c>
      <c r="B69" s="15">
        <v>123</v>
      </c>
      <c r="C69" s="177"/>
      <c r="D69" s="177"/>
    </row>
    <row r="70" spans="1:4" x14ac:dyDescent="0.25">
      <c r="A70" s="14" t="s">
        <v>142</v>
      </c>
      <c r="B70" s="15">
        <v>124</v>
      </c>
      <c r="C70" s="177">
        <v>317426</v>
      </c>
      <c r="D70" s="177">
        <v>329822</v>
      </c>
    </row>
    <row r="71" spans="1:4" x14ac:dyDescent="0.25">
      <c r="A71" s="14" t="s">
        <v>143</v>
      </c>
      <c r="B71" s="15">
        <v>125</v>
      </c>
      <c r="C71" s="177">
        <v>2320577</v>
      </c>
      <c r="D71" s="177">
        <v>403853</v>
      </c>
    </row>
    <row r="72" spans="1:4" x14ac:dyDescent="0.25">
      <c r="A72" s="14" t="s">
        <v>144</v>
      </c>
      <c r="B72" s="15">
        <v>126</v>
      </c>
      <c r="C72" s="177">
        <v>21446</v>
      </c>
      <c r="D72" s="177">
        <v>22336</v>
      </c>
    </row>
    <row r="73" spans="1:4" x14ac:dyDescent="0.25">
      <c r="A73" s="14" t="s">
        <v>145</v>
      </c>
      <c r="B73" s="15">
        <v>127</v>
      </c>
      <c r="C73" s="19">
        <f>SUM(C74:C76)</f>
        <v>7047449</v>
      </c>
      <c r="D73" s="19">
        <f>SUM(D74:D76)</f>
        <v>6876591</v>
      </c>
    </row>
    <row r="74" spans="1:4" outlineLevel="1" x14ac:dyDescent="0.25">
      <c r="A74" s="18" t="s">
        <v>146</v>
      </c>
      <c r="B74" s="9"/>
      <c r="C74" s="178">
        <v>1490463</v>
      </c>
      <c r="D74" s="178">
        <v>1308549</v>
      </c>
    </row>
    <row r="75" spans="1:4" outlineLevel="1" x14ac:dyDescent="0.25">
      <c r="A75" s="18" t="s">
        <v>145</v>
      </c>
      <c r="B75" s="9"/>
      <c r="C75" s="178">
        <v>5556986</v>
      </c>
      <c r="D75" s="178">
        <v>5568042</v>
      </c>
    </row>
    <row r="76" spans="1:4" outlineLevel="1" x14ac:dyDescent="0.25">
      <c r="A76" s="18" t="s">
        <v>121</v>
      </c>
      <c r="B76" s="9"/>
      <c r="C76" s="11"/>
      <c r="D76" s="11"/>
    </row>
    <row r="77" spans="1:4" s="8" customFormat="1" x14ac:dyDescent="0.25">
      <c r="A77" s="161" t="s">
        <v>148</v>
      </c>
      <c r="B77" s="165">
        <v>200</v>
      </c>
      <c r="C77" s="166">
        <f>SUM(C46,C53:C57,C60,C61,C64:C73)</f>
        <v>40320684</v>
      </c>
      <c r="D77" s="166">
        <f>SUM(D46,D53:D57,D60,D61,D64:D73)</f>
        <v>40034262</v>
      </c>
    </row>
    <row r="78" spans="1:4" s="8" customFormat="1" x14ac:dyDescent="0.25">
      <c r="A78" s="161" t="s">
        <v>149</v>
      </c>
      <c r="B78" s="162"/>
      <c r="C78" s="166">
        <f>C77+C44+C43</f>
        <v>90328468</v>
      </c>
      <c r="D78" s="166">
        <f>D77+D44+D43</f>
        <v>86086153</v>
      </c>
    </row>
    <row r="79" spans="1:4" s="20" customFormat="1" ht="26.4" x14ac:dyDescent="0.25">
      <c r="A79" s="167" t="s">
        <v>150</v>
      </c>
      <c r="B79" s="168" t="s">
        <v>104</v>
      </c>
      <c r="C79" s="169"/>
      <c r="D79" s="169"/>
    </row>
    <row r="80" spans="1:4" s="8" customFormat="1" x14ac:dyDescent="0.25">
      <c r="A80" s="161" t="s">
        <v>151</v>
      </c>
      <c r="B80" s="162"/>
      <c r="C80" s="163"/>
      <c r="D80" s="163"/>
    </row>
    <row r="81" spans="1:4" x14ac:dyDescent="0.25">
      <c r="A81" s="14" t="s">
        <v>152</v>
      </c>
      <c r="B81" s="15">
        <v>210</v>
      </c>
      <c r="C81" s="19">
        <f>SUM(C82:C85)</f>
        <v>188940</v>
      </c>
      <c r="D81" s="19">
        <f>SUM(D82:D85)</f>
        <v>241131</v>
      </c>
    </row>
    <row r="82" spans="1:4" s="10" customFormat="1" outlineLevel="2" x14ac:dyDescent="0.25">
      <c r="A82" s="12" t="s">
        <v>153</v>
      </c>
      <c r="B82" s="9"/>
      <c r="C82" s="11"/>
      <c r="D82" s="11"/>
    </row>
    <row r="83" spans="1:4" s="10" customFormat="1" ht="26.4" outlineLevel="2" x14ac:dyDescent="0.25">
      <c r="A83" s="21" t="s">
        <v>154</v>
      </c>
      <c r="B83" s="9"/>
      <c r="C83" s="178">
        <v>19046</v>
      </c>
      <c r="D83" s="178">
        <v>12793</v>
      </c>
    </row>
    <row r="84" spans="1:4" s="10" customFormat="1" outlineLevel="2" x14ac:dyDescent="0.25">
      <c r="A84" s="12" t="s">
        <v>155</v>
      </c>
      <c r="B84" s="9"/>
      <c r="C84" s="178"/>
      <c r="D84" s="178"/>
    </row>
    <row r="85" spans="1:4" s="10" customFormat="1" outlineLevel="2" x14ac:dyDescent="0.25">
      <c r="A85" s="12" t="s">
        <v>156</v>
      </c>
      <c r="B85" s="9"/>
      <c r="C85" s="178">
        <v>169894</v>
      </c>
      <c r="D85" s="178">
        <v>228338</v>
      </c>
    </row>
    <row r="86" spans="1:4" s="10" customFormat="1" ht="26.4" outlineLevel="2" x14ac:dyDescent="0.25">
      <c r="A86" s="14" t="s">
        <v>157</v>
      </c>
      <c r="B86" s="15">
        <v>211</v>
      </c>
      <c r="C86" s="11"/>
      <c r="D86" s="11"/>
    </row>
    <row r="87" spans="1:4" x14ac:dyDescent="0.25">
      <c r="A87" s="14" t="s">
        <v>116</v>
      </c>
      <c r="B87" s="15">
        <v>212</v>
      </c>
      <c r="C87" s="164"/>
      <c r="D87" s="164"/>
    </row>
    <row r="88" spans="1:4" x14ac:dyDescent="0.25">
      <c r="A88" s="14" t="s">
        <v>158</v>
      </c>
      <c r="B88" s="15">
        <v>213</v>
      </c>
      <c r="C88" s="19">
        <f>SUM(C89:C90)</f>
        <v>0</v>
      </c>
      <c r="D88" s="19">
        <f>SUM(D89:D90)</f>
        <v>0</v>
      </c>
    </row>
    <row r="89" spans="1:4" s="10" customFormat="1" outlineLevel="1" x14ac:dyDescent="0.25">
      <c r="A89" s="12" t="s">
        <v>159</v>
      </c>
      <c r="B89" s="9"/>
      <c r="C89" s="11"/>
      <c r="D89" s="11"/>
    </row>
    <row r="90" spans="1:4" s="10" customFormat="1" outlineLevel="1" x14ac:dyDescent="0.25">
      <c r="A90" s="12" t="s">
        <v>160</v>
      </c>
      <c r="B90" s="9"/>
      <c r="C90" s="11"/>
      <c r="D90" s="11"/>
    </row>
    <row r="91" spans="1:4" x14ac:dyDescent="0.25">
      <c r="A91" s="14" t="s">
        <v>162</v>
      </c>
      <c r="B91" s="15">
        <v>214</v>
      </c>
      <c r="C91" s="19">
        <f>SUM(C92:C93)</f>
        <v>3923371</v>
      </c>
      <c r="D91" s="19">
        <f>SUM(D92:D93)</f>
        <v>2193258</v>
      </c>
    </row>
    <row r="92" spans="1:4" s="10" customFormat="1" outlineLevel="1" x14ac:dyDescent="0.25">
      <c r="A92" s="12" t="s">
        <v>163</v>
      </c>
      <c r="B92" s="9"/>
      <c r="C92" s="178">
        <v>3082297</v>
      </c>
      <c r="D92" s="178">
        <v>1339120</v>
      </c>
    </row>
    <row r="93" spans="1:4" s="10" customFormat="1" outlineLevel="1" x14ac:dyDescent="0.25">
      <c r="A93" s="12" t="s">
        <v>164</v>
      </c>
      <c r="B93" s="9"/>
      <c r="C93" s="178">
        <v>841074</v>
      </c>
      <c r="D93" s="178">
        <v>854138</v>
      </c>
    </row>
    <row r="94" spans="1:4" x14ac:dyDescent="0.25">
      <c r="A94" s="14" t="s">
        <v>161</v>
      </c>
      <c r="B94" s="15">
        <v>215</v>
      </c>
      <c r="C94" s="177">
        <v>1993264</v>
      </c>
      <c r="D94" s="177">
        <v>2196816</v>
      </c>
    </row>
    <row r="95" spans="1:4" x14ac:dyDescent="0.25">
      <c r="A95" s="14" t="s">
        <v>165</v>
      </c>
      <c r="B95" s="15">
        <v>216</v>
      </c>
      <c r="C95" s="177"/>
      <c r="D95" s="177">
        <v>34173</v>
      </c>
    </row>
    <row r="96" spans="1:4" x14ac:dyDescent="0.25">
      <c r="A96" s="14" t="s">
        <v>166</v>
      </c>
      <c r="B96" s="15">
        <v>217</v>
      </c>
      <c r="C96" s="177">
        <v>558755</v>
      </c>
      <c r="D96" s="177">
        <v>592581</v>
      </c>
    </row>
    <row r="97" spans="1:4" x14ac:dyDescent="0.25">
      <c r="A97" s="14" t="s">
        <v>167</v>
      </c>
      <c r="B97" s="15">
        <v>218</v>
      </c>
      <c r="C97" s="177">
        <v>3979</v>
      </c>
      <c r="D97" s="177">
        <v>1718</v>
      </c>
    </row>
    <row r="98" spans="1:4" x14ac:dyDescent="0.25">
      <c r="A98" s="14" t="s">
        <v>168</v>
      </c>
      <c r="B98" s="15">
        <v>219</v>
      </c>
      <c r="C98" s="177">
        <v>1062492</v>
      </c>
      <c r="D98" s="177">
        <v>817769</v>
      </c>
    </row>
    <row r="99" spans="1:4" x14ac:dyDescent="0.25">
      <c r="A99" s="14" t="s">
        <v>169</v>
      </c>
      <c r="B99" s="15">
        <v>220</v>
      </c>
      <c r="C99" s="164"/>
      <c r="D99" s="164"/>
    </row>
    <row r="100" spans="1:4" x14ac:dyDescent="0.25">
      <c r="A100" s="14" t="s">
        <v>170</v>
      </c>
      <c r="B100" s="15">
        <v>221</v>
      </c>
      <c r="C100" s="164"/>
      <c r="D100" s="164">
        <v>50321</v>
      </c>
    </row>
    <row r="101" spans="1:4" x14ac:dyDescent="0.25">
      <c r="A101" s="14" t="s">
        <v>171</v>
      </c>
      <c r="B101" s="15">
        <v>222</v>
      </c>
      <c r="C101" s="164">
        <f>SUM(C102:C103)</f>
        <v>997312</v>
      </c>
      <c r="D101" s="164">
        <f>SUM(D102:D103)</f>
        <v>917269</v>
      </c>
    </row>
    <row r="102" spans="1:4" x14ac:dyDescent="0.25">
      <c r="A102" s="12" t="s">
        <v>171</v>
      </c>
      <c r="B102" s="15"/>
      <c r="C102" s="177">
        <v>471314</v>
      </c>
      <c r="D102" s="177">
        <v>347052</v>
      </c>
    </row>
    <row r="103" spans="1:4" x14ac:dyDescent="0.25">
      <c r="A103" s="12" t="s">
        <v>121</v>
      </c>
      <c r="B103" s="15"/>
      <c r="C103" s="177">
        <v>525998</v>
      </c>
      <c r="D103" s="177">
        <v>570217</v>
      </c>
    </row>
    <row r="104" spans="1:4" s="8" customFormat="1" x14ac:dyDescent="0.25">
      <c r="A104" s="161" t="s">
        <v>184</v>
      </c>
      <c r="B104" s="165">
        <v>300</v>
      </c>
      <c r="C104" s="166">
        <f>SUM(C81,C86:C88,C91,C94:C101)</f>
        <v>8728113</v>
      </c>
      <c r="D104" s="166">
        <f>SUM(D81,D86:D88,D91,D94:D101)</f>
        <v>7045036</v>
      </c>
    </row>
    <row r="105" spans="1:4" s="8" customFormat="1" x14ac:dyDescent="0.25">
      <c r="A105" s="161" t="s">
        <v>172</v>
      </c>
      <c r="B105" s="165">
        <v>301</v>
      </c>
      <c r="C105" s="163"/>
      <c r="D105" s="163"/>
    </row>
    <row r="106" spans="1:4" s="8" customFormat="1" x14ac:dyDescent="0.25">
      <c r="A106" s="161" t="s">
        <v>173</v>
      </c>
      <c r="B106" s="162"/>
      <c r="C106" s="163"/>
      <c r="D106" s="163"/>
    </row>
    <row r="107" spans="1:4" x14ac:dyDescent="0.25">
      <c r="A107" s="14" t="s">
        <v>174</v>
      </c>
      <c r="B107" s="15">
        <v>310</v>
      </c>
      <c r="C107" s="170">
        <f>SUM(C108:C111)</f>
        <v>447875</v>
      </c>
      <c r="D107" s="170">
        <f>SUM(D108:D111)</f>
        <v>421813</v>
      </c>
    </row>
    <row r="108" spans="1:4" s="10" customFormat="1" outlineLevel="2" x14ac:dyDescent="0.25">
      <c r="A108" s="12" t="s">
        <v>153</v>
      </c>
      <c r="B108" s="9"/>
      <c r="C108" s="11"/>
      <c r="D108" s="11"/>
    </row>
    <row r="109" spans="1:4" s="10" customFormat="1" ht="26.4" outlineLevel="2" x14ac:dyDescent="0.25">
      <c r="A109" s="21" t="s">
        <v>154</v>
      </c>
      <c r="B109" s="9"/>
      <c r="C109" s="178">
        <v>183048</v>
      </c>
      <c r="D109" s="178">
        <v>156986</v>
      </c>
    </row>
    <row r="110" spans="1:4" s="10" customFormat="1" outlineLevel="2" x14ac:dyDescent="0.25">
      <c r="A110" s="12" t="s">
        <v>155</v>
      </c>
      <c r="B110" s="9"/>
      <c r="C110" s="178"/>
      <c r="D110" s="178"/>
    </row>
    <row r="111" spans="1:4" s="10" customFormat="1" outlineLevel="2" x14ac:dyDescent="0.25">
      <c r="A111" s="12" t="s">
        <v>175</v>
      </c>
      <c r="B111" s="9"/>
      <c r="C111" s="178">
        <v>264827</v>
      </c>
      <c r="D111" s="178">
        <v>264827</v>
      </c>
    </row>
    <row r="112" spans="1:4" s="10" customFormat="1" outlineLevel="2" x14ac:dyDescent="0.25">
      <c r="A112" s="14" t="s">
        <v>176</v>
      </c>
      <c r="B112" s="15">
        <v>311</v>
      </c>
      <c r="C112" s="11"/>
      <c r="D112" s="11"/>
    </row>
    <row r="113" spans="1:4" x14ac:dyDescent="0.25">
      <c r="A113" s="14" t="s">
        <v>116</v>
      </c>
      <c r="B113" s="15">
        <v>312</v>
      </c>
      <c r="C113" s="164"/>
      <c r="D113" s="164"/>
    </row>
    <row r="114" spans="1:4" x14ac:dyDescent="0.25">
      <c r="A114" s="14" t="s">
        <v>177</v>
      </c>
      <c r="B114" s="15">
        <v>313</v>
      </c>
      <c r="C114" s="170">
        <f>SUM(C115:C116)</f>
        <v>171442</v>
      </c>
      <c r="D114" s="170">
        <f>SUM(D115:D116)</f>
        <v>201740</v>
      </c>
    </row>
    <row r="115" spans="1:4" s="10" customFormat="1" outlineLevel="1" x14ac:dyDescent="0.25">
      <c r="A115" s="12" t="s">
        <v>159</v>
      </c>
      <c r="B115" s="9"/>
      <c r="C115" s="11"/>
      <c r="D115" s="11"/>
    </row>
    <row r="116" spans="1:4" s="10" customFormat="1" outlineLevel="1" x14ac:dyDescent="0.25">
      <c r="A116" s="12" t="s">
        <v>160</v>
      </c>
      <c r="B116" s="9"/>
      <c r="C116" s="11">
        <v>171442</v>
      </c>
      <c r="D116" s="11">
        <v>201740</v>
      </c>
    </row>
    <row r="117" spans="1:4" x14ac:dyDescent="0.25">
      <c r="A117" s="14" t="s">
        <v>178</v>
      </c>
      <c r="B117" s="15">
        <v>314</v>
      </c>
      <c r="C117" s="170">
        <f>SUM(C118:C119)</f>
        <v>0</v>
      </c>
      <c r="D117" s="170">
        <f>SUM(D118:D119)</f>
        <v>0</v>
      </c>
    </row>
    <row r="118" spans="1:4" s="10" customFormat="1" outlineLevel="1" x14ac:dyDescent="0.25">
      <c r="A118" s="12" t="s">
        <v>163</v>
      </c>
      <c r="B118" s="9"/>
      <c r="C118" s="11"/>
      <c r="D118" s="11"/>
    </row>
    <row r="119" spans="1:4" s="10" customFormat="1" outlineLevel="1" x14ac:dyDescent="0.25">
      <c r="A119" s="12" t="s">
        <v>164</v>
      </c>
      <c r="B119" s="9"/>
      <c r="C119" s="11"/>
      <c r="D119" s="11"/>
    </row>
    <row r="120" spans="1:4" x14ac:dyDescent="0.25">
      <c r="A120" s="14" t="s">
        <v>179</v>
      </c>
      <c r="B120" s="15">
        <v>315</v>
      </c>
      <c r="C120" s="177">
        <v>3457977</v>
      </c>
      <c r="D120" s="177">
        <v>3258606</v>
      </c>
    </row>
    <row r="121" spans="1:4" x14ac:dyDescent="0.25">
      <c r="A121" s="14" t="s">
        <v>180</v>
      </c>
      <c r="B121" s="15">
        <v>316</v>
      </c>
      <c r="C121" s="177">
        <v>1834797</v>
      </c>
      <c r="D121" s="177">
        <v>1728039</v>
      </c>
    </row>
    <row r="122" spans="1:4" x14ac:dyDescent="0.25">
      <c r="A122" s="14" t="s">
        <v>166</v>
      </c>
      <c r="B122" s="15">
        <v>317</v>
      </c>
      <c r="C122" s="177">
        <v>197809</v>
      </c>
      <c r="D122" s="177">
        <v>197809</v>
      </c>
    </row>
    <row r="123" spans="1:4" x14ac:dyDescent="0.25">
      <c r="A123" s="14" t="s">
        <v>181</v>
      </c>
      <c r="B123" s="15">
        <v>318</v>
      </c>
      <c r="C123" s="164"/>
      <c r="D123" s="164"/>
    </row>
    <row r="124" spans="1:4" x14ac:dyDescent="0.25">
      <c r="A124" s="14" t="s">
        <v>182</v>
      </c>
      <c r="B124" s="15">
        <v>319</v>
      </c>
      <c r="C124" s="164"/>
      <c r="D124" s="164"/>
    </row>
    <row r="125" spans="1:4" x14ac:dyDescent="0.25">
      <c r="A125" s="14" t="s">
        <v>169</v>
      </c>
      <c r="B125" s="15">
        <v>320</v>
      </c>
      <c r="C125" s="164"/>
      <c r="D125" s="164"/>
    </row>
    <row r="126" spans="1:4" x14ac:dyDescent="0.25">
      <c r="A126" s="14" t="s">
        <v>183</v>
      </c>
      <c r="B126" s="15">
        <v>321</v>
      </c>
      <c r="C126" s="164">
        <f>SUM(C127:C128)</f>
        <v>1334203</v>
      </c>
      <c r="D126" s="164">
        <f>SUM(D127:D128)</f>
        <v>1308257</v>
      </c>
    </row>
    <row r="127" spans="1:4" x14ac:dyDescent="0.25">
      <c r="A127" s="12" t="s">
        <v>183</v>
      </c>
      <c r="B127" s="15"/>
      <c r="C127" s="177">
        <v>1334203</v>
      </c>
      <c r="D127" s="177">
        <v>1308257</v>
      </c>
    </row>
    <row r="128" spans="1:4" x14ac:dyDescent="0.25">
      <c r="A128" s="12" t="s">
        <v>121</v>
      </c>
      <c r="B128" s="15"/>
      <c r="C128" s="164"/>
      <c r="D128" s="164"/>
    </row>
    <row r="129" spans="1:4" s="8" customFormat="1" x14ac:dyDescent="0.25">
      <c r="A129" s="161" t="s">
        <v>185</v>
      </c>
      <c r="B129" s="165">
        <v>400</v>
      </c>
      <c r="C129" s="166">
        <f>SUM(C107,C112:C114,C117,C120:C126)</f>
        <v>7444103</v>
      </c>
      <c r="D129" s="166">
        <f>SUM(D107,D112:D114,D117,D120:D126)</f>
        <v>7116264</v>
      </c>
    </row>
    <row r="130" spans="1:4" s="8" customFormat="1" x14ac:dyDescent="0.25">
      <c r="A130" s="161" t="s">
        <v>13</v>
      </c>
      <c r="B130" s="162"/>
      <c r="C130" s="163"/>
      <c r="D130" s="163"/>
    </row>
    <row r="131" spans="1:4" x14ac:dyDescent="0.25">
      <c r="A131" s="14" t="s">
        <v>186</v>
      </c>
      <c r="B131" s="15">
        <v>410</v>
      </c>
      <c r="C131" s="177">
        <v>4727559</v>
      </c>
      <c r="D131" s="177">
        <v>2755985</v>
      </c>
    </row>
    <row r="132" spans="1:4" x14ac:dyDescent="0.25">
      <c r="A132" s="14" t="s">
        <v>187</v>
      </c>
      <c r="B132" s="15">
        <v>411</v>
      </c>
      <c r="C132" s="177">
        <v>0</v>
      </c>
      <c r="D132" s="177"/>
    </row>
    <row r="133" spans="1:4" x14ac:dyDescent="0.25">
      <c r="A133" s="14" t="s">
        <v>188</v>
      </c>
      <c r="B133" s="15">
        <v>412</v>
      </c>
      <c r="C133" s="177"/>
      <c r="D133" s="177"/>
    </row>
    <row r="134" spans="1:4" x14ac:dyDescent="0.25">
      <c r="A134" s="14" t="s">
        <v>189</v>
      </c>
      <c r="B134" s="15">
        <v>413</v>
      </c>
      <c r="C134" s="177">
        <v>258888</v>
      </c>
      <c r="D134" s="177">
        <v>232835</v>
      </c>
    </row>
    <row r="135" spans="1:4" x14ac:dyDescent="0.25">
      <c r="A135" s="14" t="s">
        <v>190</v>
      </c>
      <c r="B135" s="15">
        <v>414</v>
      </c>
      <c r="C135" s="177">
        <v>69169805</v>
      </c>
      <c r="D135" s="177">
        <v>68936033</v>
      </c>
    </row>
    <row r="136" spans="1:4" x14ac:dyDescent="0.25">
      <c r="A136" s="14" t="s">
        <v>191</v>
      </c>
      <c r="B136" s="15">
        <v>415</v>
      </c>
      <c r="C136" s="164"/>
      <c r="D136" s="164"/>
    </row>
    <row r="137" spans="1:4" s="8" customFormat="1" ht="26.4" x14ac:dyDescent="0.25">
      <c r="A137" s="161" t="s">
        <v>192</v>
      </c>
      <c r="B137" s="165">
        <v>420</v>
      </c>
      <c r="C137" s="166">
        <f>SUM(C130:C136)</f>
        <v>74156252</v>
      </c>
      <c r="D137" s="166">
        <f>SUM(D130:D136)</f>
        <v>71924853</v>
      </c>
    </row>
    <row r="138" spans="1:4" s="8" customFormat="1" x14ac:dyDescent="0.25">
      <c r="A138" s="161" t="s">
        <v>193</v>
      </c>
      <c r="B138" s="165">
        <v>421</v>
      </c>
      <c r="C138" s="163"/>
      <c r="D138" s="163"/>
    </row>
    <row r="139" spans="1:4" s="8" customFormat="1" x14ac:dyDescent="0.25">
      <c r="A139" s="161" t="s">
        <v>194</v>
      </c>
      <c r="B139" s="165">
        <v>500</v>
      </c>
      <c r="C139" s="166">
        <f>C137+C138</f>
        <v>74156252</v>
      </c>
      <c r="D139" s="166">
        <f>D137+D138</f>
        <v>71924853</v>
      </c>
    </row>
    <row r="140" spans="1:4" s="8" customFormat="1" x14ac:dyDescent="0.25">
      <c r="A140" s="161" t="s">
        <v>195</v>
      </c>
      <c r="B140" s="165"/>
      <c r="C140" s="166">
        <f>C104+C129+C139</f>
        <v>90328468</v>
      </c>
      <c r="D140" s="166">
        <f>D104+D129+D139</f>
        <v>86086153</v>
      </c>
    </row>
    <row r="141" spans="1:4" x14ac:dyDescent="0.25">
      <c r="A141" s="5"/>
      <c r="B141" s="37"/>
      <c r="C141" s="171">
        <f>C140-C78</f>
        <v>0</v>
      </c>
      <c r="D141" s="171">
        <f>D140-D78</f>
        <v>0</v>
      </c>
    </row>
    <row r="142" spans="1:4" s="22" customFormat="1" x14ac:dyDescent="0.25">
      <c r="A142" s="5"/>
      <c r="B142" s="37"/>
      <c r="C142" s="37"/>
      <c r="D142" s="37"/>
    </row>
    <row r="143" spans="1:4" s="22" customFormat="1" x14ac:dyDescent="0.25">
      <c r="A143" s="172"/>
      <c r="B143" s="37"/>
      <c r="C143" s="23"/>
      <c r="D143" s="23"/>
    </row>
    <row r="144" spans="1:4" s="22" customFormat="1" ht="15.6" x14ac:dyDescent="0.25">
      <c r="A144" s="173" t="s">
        <v>196</v>
      </c>
      <c r="B144" s="37"/>
      <c r="C144" s="37"/>
      <c r="D144" s="37"/>
    </row>
    <row r="145" spans="1:4" s="22" customFormat="1" ht="18" customHeight="1" x14ac:dyDescent="0.45">
      <c r="A145" s="173" t="s">
        <v>389</v>
      </c>
      <c r="B145" s="37"/>
      <c r="C145" s="24" t="s">
        <v>14</v>
      </c>
      <c r="D145" s="23"/>
    </row>
    <row r="146" spans="1:4" s="22" customFormat="1" ht="15.6" x14ac:dyDescent="0.3">
      <c r="A146" s="174" t="s">
        <v>197</v>
      </c>
      <c r="B146" s="37"/>
      <c r="C146" s="175" t="s">
        <v>201</v>
      </c>
      <c r="D146" s="37"/>
    </row>
    <row r="147" spans="1:4" s="22" customFormat="1" ht="15.6" x14ac:dyDescent="0.3">
      <c r="A147" s="25"/>
      <c r="C147" s="26"/>
      <c r="D147" s="27"/>
    </row>
    <row r="148" spans="1:4" ht="15.6" x14ac:dyDescent="0.3">
      <c r="A148" s="28"/>
      <c r="C148" s="26"/>
    </row>
    <row r="149" spans="1:4" ht="18" customHeight="1" x14ac:dyDescent="0.45">
      <c r="A149" s="28" t="s">
        <v>199</v>
      </c>
      <c r="C149" s="24" t="s">
        <v>14</v>
      </c>
    </row>
    <row r="150" spans="1:4" ht="15.6" x14ac:dyDescent="0.3">
      <c r="A150" s="29" t="s">
        <v>198</v>
      </c>
      <c r="C150" s="26" t="s">
        <v>201</v>
      </c>
    </row>
    <row r="151" spans="1:4" ht="15.6" x14ac:dyDescent="0.25">
      <c r="A151" s="29" t="s">
        <v>200</v>
      </c>
    </row>
  </sheetData>
  <mergeCells count="7">
    <mergeCell ref="C2:D2"/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7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view="pageBreakPreview" topLeftCell="A55" zoomScaleNormal="130" zoomScaleSheetLayoutView="100" workbookViewId="0">
      <selection activeCell="C60" sqref="C60"/>
    </sheetView>
  </sheetViews>
  <sheetFormatPr defaultColWidth="9.44140625" defaultRowHeight="13.2" x14ac:dyDescent="0.25"/>
  <cols>
    <col min="1" max="1" width="67.44140625" style="32" customWidth="1"/>
    <col min="2" max="2" width="7.5546875" style="32" customWidth="1"/>
    <col min="3" max="3" width="19.88671875" style="32" customWidth="1"/>
    <col min="4" max="4" width="17.88671875" style="32" customWidth="1"/>
    <col min="5" max="5" width="9.44140625" style="32"/>
    <col min="6" max="6" width="9.44140625" style="32" customWidth="1"/>
    <col min="7" max="9" width="9.44140625" style="32"/>
    <col min="10" max="10" width="9.44140625" style="32" customWidth="1"/>
    <col min="11" max="12" width="9.44140625" style="32"/>
    <col min="13" max="14" width="9.44140625" style="32" customWidth="1"/>
    <col min="15" max="35" width="9.44140625" style="32"/>
    <col min="36" max="36" width="9.44140625" style="32" customWidth="1"/>
    <col min="37" max="43" width="9.44140625" style="32"/>
    <col min="44" max="44" width="9.44140625" style="32" customWidth="1"/>
    <col min="45" max="77" width="9.44140625" style="32"/>
    <col min="78" max="78" width="9.44140625" style="32" customWidth="1"/>
    <col min="79" max="16384" width="9.44140625" style="32"/>
  </cols>
  <sheetData>
    <row r="1" spans="1:4" x14ac:dyDescent="0.25">
      <c r="D1" s="1"/>
    </row>
    <row r="2" spans="1:4" ht="69" customHeight="1" x14ac:dyDescent="0.25">
      <c r="C2" s="187" t="s">
        <v>336</v>
      </c>
      <c r="D2" s="187"/>
    </row>
    <row r="3" spans="1:4" x14ac:dyDescent="0.25">
      <c r="D3" s="100" t="s">
        <v>202</v>
      </c>
    </row>
    <row r="4" spans="1:4" x14ac:dyDescent="0.25">
      <c r="D4" s="1"/>
    </row>
    <row r="7" spans="1:4" x14ac:dyDescent="0.25">
      <c r="A7" s="108" t="s">
        <v>209</v>
      </c>
      <c r="B7" s="37"/>
      <c r="C7" s="37"/>
      <c r="D7" s="37"/>
    </row>
    <row r="8" spans="1:4" x14ac:dyDescent="0.25">
      <c r="A8" s="108" t="s">
        <v>203</v>
      </c>
      <c r="B8" s="37"/>
      <c r="C8" s="33" t="str">
        <f>Ф1!C6</f>
        <v xml:space="preserve">Үлбі металлургиялық зауыты АҚ </v>
      </c>
    </row>
    <row r="9" spans="1:4" x14ac:dyDescent="0.25">
      <c r="A9" s="108" t="s">
        <v>204</v>
      </c>
      <c r="B9" s="37"/>
      <c r="C9" s="34">
        <v>44469</v>
      </c>
      <c r="D9" s="37"/>
    </row>
    <row r="10" spans="1:4" x14ac:dyDescent="0.25">
      <c r="A10" s="109"/>
      <c r="B10" s="109"/>
      <c r="C10" s="109"/>
      <c r="D10" s="110" t="s">
        <v>205</v>
      </c>
    </row>
    <row r="11" spans="1:4" s="35" customFormat="1" ht="25.5" customHeight="1" x14ac:dyDescent="0.25">
      <c r="A11" s="185" t="s">
        <v>206</v>
      </c>
      <c r="B11" s="185" t="s">
        <v>104</v>
      </c>
      <c r="C11" s="185" t="s">
        <v>207</v>
      </c>
      <c r="D11" s="185" t="s">
        <v>208</v>
      </c>
    </row>
    <row r="12" spans="1:4" s="35" customFormat="1" x14ac:dyDescent="0.25">
      <c r="A12" s="186"/>
      <c r="B12" s="186"/>
      <c r="C12" s="186"/>
      <c r="D12" s="186"/>
    </row>
    <row r="13" spans="1:4" x14ac:dyDescent="0.25">
      <c r="A13" s="111" t="s">
        <v>210</v>
      </c>
      <c r="B13" s="112" t="s">
        <v>0</v>
      </c>
      <c r="C13" s="179">
        <v>39397411</v>
      </c>
      <c r="D13" s="180">
        <v>33457861</v>
      </c>
    </row>
    <row r="14" spans="1:4" x14ac:dyDescent="0.25">
      <c r="A14" s="111" t="s">
        <v>211</v>
      </c>
      <c r="B14" s="112" t="s">
        <v>1</v>
      </c>
      <c r="C14" s="102">
        <v>27135254</v>
      </c>
      <c r="D14" s="102">
        <v>22137480</v>
      </c>
    </row>
    <row r="15" spans="1:4" s="36" customFormat="1" x14ac:dyDescent="0.25">
      <c r="A15" s="113" t="s">
        <v>212</v>
      </c>
      <c r="B15" s="114" t="s">
        <v>2</v>
      </c>
      <c r="C15" s="103">
        <f>C13-C14</f>
        <v>12262157</v>
      </c>
      <c r="D15" s="103">
        <f>D13-D14</f>
        <v>11320381</v>
      </c>
    </row>
    <row r="16" spans="1:4" x14ac:dyDescent="0.25">
      <c r="A16" s="111" t="s">
        <v>213</v>
      </c>
      <c r="B16" s="112" t="s">
        <v>3</v>
      </c>
      <c r="C16" s="102">
        <v>871304</v>
      </c>
      <c r="D16" s="102">
        <v>775325</v>
      </c>
    </row>
    <row r="17" spans="1:4" x14ac:dyDescent="0.25">
      <c r="A17" s="111" t="s">
        <v>214</v>
      </c>
      <c r="B17" s="112" t="s">
        <v>4</v>
      </c>
      <c r="C17" s="102">
        <v>2168701</v>
      </c>
      <c r="D17" s="102">
        <v>1932849</v>
      </c>
    </row>
    <row r="18" spans="1:4" s="36" customFormat="1" x14ac:dyDescent="0.25">
      <c r="A18" s="113" t="s">
        <v>215</v>
      </c>
      <c r="B18" s="114" t="s">
        <v>10</v>
      </c>
      <c r="C18" s="103">
        <f>C15-C16-C17</f>
        <v>9222152</v>
      </c>
      <c r="D18" s="103">
        <f>D15-D16-D17</f>
        <v>8612207</v>
      </c>
    </row>
    <row r="19" spans="1:4" x14ac:dyDescent="0.25">
      <c r="A19" s="111" t="s">
        <v>216</v>
      </c>
      <c r="B19" s="112" t="s">
        <v>11</v>
      </c>
      <c r="C19" s="102">
        <v>301561</v>
      </c>
      <c r="D19" s="102">
        <v>1701745</v>
      </c>
    </row>
    <row r="20" spans="1:4" x14ac:dyDescent="0.25">
      <c r="A20" s="111" t="s">
        <v>217</v>
      </c>
      <c r="B20" s="112" t="s">
        <v>12</v>
      </c>
      <c r="C20" s="102">
        <v>266845</v>
      </c>
      <c r="D20" s="102">
        <v>246931</v>
      </c>
    </row>
    <row r="21" spans="1:4" ht="26.4" x14ac:dyDescent="0.25">
      <c r="A21" s="111" t="s">
        <v>248</v>
      </c>
      <c r="B21" s="112" t="s">
        <v>15</v>
      </c>
      <c r="C21" s="102">
        <v>-1726213</v>
      </c>
      <c r="D21" s="102">
        <v>-2038438</v>
      </c>
    </row>
    <row r="22" spans="1:4" x14ac:dyDescent="0.25">
      <c r="A22" s="111" t="s">
        <v>219</v>
      </c>
      <c r="B22" s="112" t="s">
        <v>16</v>
      </c>
      <c r="C22" s="102">
        <v>93159</v>
      </c>
      <c r="D22" s="102">
        <v>74882</v>
      </c>
    </row>
    <row r="23" spans="1:4" x14ac:dyDescent="0.25">
      <c r="A23" s="111" t="s">
        <v>220</v>
      </c>
      <c r="B23" s="112" t="s">
        <v>17</v>
      </c>
      <c r="C23" s="102">
        <v>1341966</v>
      </c>
      <c r="D23" s="102">
        <v>995609</v>
      </c>
    </row>
    <row r="24" spans="1:4" s="36" customFormat="1" x14ac:dyDescent="0.25">
      <c r="A24" s="113" t="s">
        <v>221</v>
      </c>
      <c r="B24" s="114">
        <v>100</v>
      </c>
      <c r="C24" s="103">
        <f>C18+C19-C20+C21+C22-C23</f>
        <v>6281848</v>
      </c>
      <c r="D24" s="103">
        <f>D18+D19-D20+D21+D22-D23</f>
        <v>7107856</v>
      </c>
    </row>
    <row r="25" spans="1:4" x14ac:dyDescent="0.25">
      <c r="A25" s="111" t="s">
        <v>222</v>
      </c>
      <c r="B25" s="112" t="s">
        <v>18</v>
      </c>
      <c r="C25" s="102">
        <v>1888949</v>
      </c>
      <c r="D25" s="102">
        <v>2106094</v>
      </c>
    </row>
    <row r="26" spans="1:4" s="36" customFormat="1" ht="26.4" x14ac:dyDescent="0.25">
      <c r="A26" s="113" t="s">
        <v>245</v>
      </c>
      <c r="B26" s="114" t="s">
        <v>19</v>
      </c>
      <c r="C26" s="103">
        <f>C24-C25</f>
        <v>4392899</v>
      </c>
      <c r="D26" s="103">
        <f>D24-D25</f>
        <v>5001762</v>
      </c>
    </row>
    <row r="27" spans="1:4" x14ac:dyDescent="0.25">
      <c r="A27" s="111" t="s">
        <v>223</v>
      </c>
      <c r="B27" s="112" t="s">
        <v>20</v>
      </c>
      <c r="C27" s="102"/>
      <c r="D27" s="102"/>
    </row>
    <row r="28" spans="1:4" s="36" customFormat="1" x14ac:dyDescent="0.25">
      <c r="A28" s="113" t="s">
        <v>246</v>
      </c>
      <c r="B28" s="114">
        <v>300</v>
      </c>
      <c r="C28" s="103">
        <f>C26+C27</f>
        <v>4392899</v>
      </c>
      <c r="D28" s="103">
        <f>D26+D27</f>
        <v>5001762</v>
      </c>
    </row>
    <row r="29" spans="1:4" x14ac:dyDescent="0.25">
      <c r="A29" s="111" t="s">
        <v>247</v>
      </c>
      <c r="B29" s="112"/>
      <c r="C29" s="102">
        <f t="shared" ref="C29" si="0">C28-C30</f>
        <v>4392899</v>
      </c>
      <c r="D29" s="102">
        <f>D28-D30</f>
        <v>5001762</v>
      </c>
    </row>
    <row r="30" spans="1:4" x14ac:dyDescent="0.25">
      <c r="A30" s="111" t="s">
        <v>224</v>
      </c>
      <c r="B30" s="112"/>
      <c r="C30" s="102"/>
      <c r="D30" s="102"/>
    </row>
    <row r="31" spans="1:4" x14ac:dyDescent="0.25">
      <c r="A31" s="113" t="s">
        <v>225</v>
      </c>
      <c r="B31" s="114">
        <v>400</v>
      </c>
      <c r="C31" s="103">
        <f>C42+C48</f>
        <v>26053</v>
      </c>
      <c r="D31" s="103">
        <f>D42+D48</f>
        <v>128981</v>
      </c>
    </row>
    <row r="32" spans="1:4" x14ac:dyDescent="0.25">
      <c r="A32" s="111" t="s">
        <v>226</v>
      </c>
      <c r="B32" s="112"/>
      <c r="C32" s="102"/>
      <c r="D32" s="102"/>
    </row>
    <row r="33" spans="1:4" ht="26.4" x14ac:dyDescent="0.25">
      <c r="A33" s="111" t="s">
        <v>227</v>
      </c>
      <c r="B33" s="112">
        <v>410</v>
      </c>
      <c r="C33" s="102"/>
      <c r="D33" s="102"/>
    </row>
    <row r="34" spans="1:4" ht="26.4" x14ac:dyDescent="0.25">
      <c r="A34" s="111" t="s">
        <v>228</v>
      </c>
      <c r="B34" s="112" t="s">
        <v>21</v>
      </c>
      <c r="C34" s="102"/>
      <c r="D34" s="102"/>
    </row>
    <row r="35" spans="1:4" ht="22.5" customHeight="1" x14ac:dyDescent="0.25">
      <c r="A35" s="111" t="s">
        <v>249</v>
      </c>
      <c r="B35" s="112" t="s">
        <v>22</v>
      </c>
      <c r="C35" s="102"/>
      <c r="D35" s="102"/>
    </row>
    <row r="36" spans="1:4" x14ac:dyDescent="0.25">
      <c r="A36" s="111" t="s">
        <v>229</v>
      </c>
      <c r="B36" s="112" t="s">
        <v>23</v>
      </c>
      <c r="C36" s="102"/>
      <c r="D36" s="102"/>
    </row>
    <row r="37" spans="1:4" x14ac:dyDescent="0.25">
      <c r="A37" s="111" t="s">
        <v>230</v>
      </c>
      <c r="B37" s="112" t="s">
        <v>24</v>
      </c>
      <c r="C37" s="102">
        <v>26053</v>
      </c>
      <c r="D37" s="102">
        <v>128981</v>
      </c>
    </row>
    <row r="38" spans="1:4" x14ac:dyDescent="0.25">
      <c r="A38" s="111" t="s">
        <v>231</v>
      </c>
      <c r="B38" s="112" t="s">
        <v>25</v>
      </c>
      <c r="C38" s="102"/>
      <c r="D38" s="102"/>
    </row>
    <row r="39" spans="1:4" x14ac:dyDescent="0.25">
      <c r="A39" s="111" t="s">
        <v>232</v>
      </c>
      <c r="B39" s="112" t="s">
        <v>26</v>
      </c>
      <c r="C39" s="102"/>
      <c r="D39" s="102"/>
    </row>
    <row r="40" spans="1:4" x14ac:dyDescent="0.25">
      <c r="A40" s="111" t="s">
        <v>250</v>
      </c>
      <c r="B40" s="112" t="s">
        <v>27</v>
      </c>
      <c r="C40" s="102"/>
      <c r="D40" s="102"/>
    </row>
    <row r="41" spans="1:4" ht="18.75" customHeight="1" x14ac:dyDescent="0.25">
      <c r="A41" s="111" t="s">
        <v>233</v>
      </c>
      <c r="B41" s="112" t="s">
        <v>28</v>
      </c>
      <c r="C41" s="102"/>
      <c r="D41" s="102"/>
    </row>
    <row r="42" spans="1:4" ht="39.6" x14ac:dyDescent="0.25">
      <c r="A42" s="113" t="s">
        <v>234</v>
      </c>
      <c r="B42" s="114" t="s">
        <v>29</v>
      </c>
      <c r="C42" s="102">
        <f>SUM(C33:C41)</f>
        <v>26053</v>
      </c>
      <c r="D42" s="102">
        <f>SUM(D33:D41)</f>
        <v>128981</v>
      </c>
    </row>
    <row r="43" spans="1:4" x14ac:dyDescent="0.25">
      <c r="A43" s="111" t="s">
        <v>235</v>
      </c>
      <c r="B43" s="112" t="s">
        <v>30</v>
      </c>
      <c r="C43" s="102"/>
      <c r="D43" s="102"/>
    </row>
    <row r="44" spans="1:4" ht="26.4" x14ac:dyDescent="0.25">
      <c r="A44" s="111" t="s">
        <v>228</v>
      </c>
      <c r="B44" s="112" t="s">
        <v>31</v>
      </c>
      <c r="C44" s="102"/>
      <c r="D44" s="102"/>
    </row>
    <row r="45" spans="1:4" ht="18.75" customHeight="1" x14ac:dyDescent="0.25">
      <c r="A45" s="111" t="s">
        <v>236</v>
      </c>
      <c r="B45" s="112" t="s">
        <v>32</v>
      </c>
      <c r="C45" s="102"/>
      <c r="D45" s="102"/>
    </row>
    <row r="46" spans="1:4" ht="18.75" customHeight="1" x14ac:dyDescent="0.25">
      <c r="A46" s="111" t="s">
        <v>233</v>
      </c>
      <c r="B46" s="112" t="s">
        <v>33</v>
      </c>
      <c r="C46" s="102"/>
      <c r="D46" s="102"/>
    </row>
    <row r="47" spans="1:4" ht="26.4" x14ac:dyDescent="0.25">
      <c r="A47" s="111" t="s">
        <v>251</v>
      </c>
      <c r="B47" s="112" t="s">
        <v>34</v>
      </c>
      <c r="C47" s="102"/>
      <c r="D47" s="102"/>
    </row>
    <row r="48" spans="1:4" ht="46.2" customHeight="1" x14ac:dyDescent="0.25">
      <c r="A48" s="113" t="s">
        <v>237</v>
      </c>
      <c r="B48" s="114" t="s">
        <v>35</v>
      </c>
      <c r="C48" s="102">
        <f>SUM(C43:C47)</f>
        <v>0</v>
      </c>
      <c r="D48" s="102">
        <f>SUM(D43:D47)</f>
        <v>0</v>
      </c>
    </row>
    <row r="49" spans="1:4" s="36" customFormat="1" ht="30.6" customHeight="1" x14ac:dyDescent="0.25">
      <c r="A49" s="113" t="s">
        <v>252</v>
      </c>
      <c r="B49" s="114">
        <v>500</v>
      </c>
      <c r="C49" s="103">
        <f>C28+C31</f>
        <v>4418952</v>
      </c>
      <c r="D49" s="103">
        <f>D28+D31</f>
        <v>5130743</v>
      </c>
    </row>
    <row r="50" spans="1:4" x14ac:dyDescent="0.25">
      <c r="A50" s="111" t="s">
        <v>238</v>
      </c>
      <c r="B50" s="112"/>
      <c r="C50" s="102"/>
      <c r="D50" s="102"/>
    </row>
    <row r="51" spans="1:4" x14ac:dyDescent="0.25">
      <c r="A51" s="111" t="s">
        <v>253</v>
      </c>
      <c r="B51" s="112"/>
      <c r="C51" s="102">
        <f t="shared" ref="C51" si="1">C49-C52</f>
        <v>4418952</v>
      </c>
      <c r="D51" s="102">
        <f>D49-D52</f>
        <v>5130743</v>
      </c>
    </row>
    <row r="52" spans="1:4" x14ac:dyDescent="0.25">
      <c r="A52" s="111" t="s">
        <v>239</v>
      </c>
      <c r="B52" s="112"/>
      <c r="C52" s="102"/>
      <c r="D52" s="104"/>
    </row>
    <row r="53" spans="1:4" s="36" customFormat="1" x14ac:dyDescent="0.25">
      <c r="A53" s="113" t="s">
        <v>240</v>
      </c>
      <c r="B53" s="114" t="s">
        <v>36</v>
      </c>
      <c r="C53" s="105"/>
      <c r="D53" s="106"/>
    </row>
    <row r="54" spans="1:4" x14ac:dyDescent="0.25">
      <c r="A54" s="111" t="s">
        <v>226</v>
      </c>
      <c r="B54" s="112"/>
      <c r="C54" s="102"/>
      <c r="D54" s="104"/>
    </row>
    <row r="55" spans="1:4" x14ac:dyDescent="0.25">
      <c r="A55" s="111" t="s">
        <v>241</v>
      </c>
      <c r="B55" s="112"/>
      <c r="C55" s="102"/>
      <c r="D55" s="104"/>
    </row>
    <row r="56" spans="1:4" x14ac:dyDescent="0.25">
      <c r="A56" s="111" t="s">
        <v>242</v>
      </c>
      <c r="B56" s="115"/>
      <c r="C56" s="195">
        <f t="shared" ref="C56" si="2">C29/2433595</f>
        <v>1.8051068480992112</v>
      </c>
      <c r="D56" s="195">
        <f>D29/2433595</f>
        <v>2.0552976152564417</v>
      </c>
    </row>
    <row r="57" spans="1:4" x14ac:dyDescent="0.25">
      <c r="A57" s="111" t="s">
        <v>243</v>
      </c>
      <c r="B57" s="115"/>
      <c r="C57" s="102"/>
      <c r="D57" s="104"/>
    </row>
    <row r="58" spans="1:4" x14ac:dyDescent="0.25">
      <c r="A58" s="111" t="s">
        <v>254</v>
      </c>
      <c r="B58" s="115"/>
      <c r="C58" s="102"/>
      <c r="D58" s="102"/>
    </row>
    <row r="59" spans="1:4" x14ac:dyDescent="0.25">
      <c r="A59" s="111" t="s">
        <v>242</v>
      </c>
      <c r="B59" s="115"/>
      <c r="C59" s="102"/>
      <c r="D59" s="102"/>
    </row>
    <row r="60" spans="1:4" x14ac:dyDescent="0.25">
      <c r="A60" s="111" t="s">
        <v>243</v>
      </c>
      <c r="B60" s="115"/>
      <c r="C60" s="102"/>
      <c r="D60" s="104"/>
    </row>
    <row r="62" spans="1:4" s="37" customFormat="1" x14ac:dyDescent="0.25">
      <c r="A62" s="116"/>
    </row>
    <row r="63" spans="1:4" s="37" customFormat="1" x14ac:dyDescent="0.25">
      <c r="A63" s="117"/>
      <c r="C63" s="23"/>
      <c r="D63" s="23"/>
    </row>
    <row r="64" spans="1:4" s="37" customFormat="1" x14ac:dyDescent="0.25">
      <c r="A64" s="118" t="s">
        <v>196</v>
      </c>
    </row>
    <row r="65" spans="1:4" s="37" customFormat="1" ht="15" x14ac:dyDescent="0.4">
      <c r="A65" s="118" t="s">
        <v>244</v>
      </c>
      <c r="C65" s="38" t="s">
        <v>14</v>
      </c>
      <c r="D65" s="23"/>
    </row>
    <row r="66" spans="1:4" s="37" customFormat="1" x14ac:dyDescent="0.25">
      <c r="A66" s="116" t="str">
        <f>Ф1!A146</f>
        <v xml:space="preserve">                                                                                           (тегі, аты-жөні)</v>
      </c>
      <c r="C66" s="37" t="s">
        <v>201</v>
      </c>
    </row>
    <row r="67" spans="1:4" x14ac:dyDescent="0.25">
      <c r="A67" s="116"/>
      <c r="C67" s="30"/>
    </row>
    <row r="68" spans="1:4" x14ac:dyDescent="0.25">
      <c r="A68" s="116"/>
      <c r="C68" s="30"/>
    </row>
    <row r="69" spans="1:4" ht="15" x14ac:dyDescent="0.4">
      <c r="A69" s="118" t="str">
        <f>Ф1!A149</f>
        <v>Бас бухгалтер                                Оразбекова Динара Тлеукеновна</v>
      </c>
      <c r="C69" s="38" t="s">
        <v>14</v>
      </c>
    </row>
    <row r="70" spans="1:4" x14ac:dyDescent="0.25">
      <c r="A70" s="116" t="str">
        <f>Ф1!A150</f>
        <v xml:space="preserve">                                                                                          (тегі, аты-жөні)</v>
      </c>
      <c r="C70" s="30" t="s">
        <v>201</v>
      </c>
    </row>
    <row r="71" spans="1:4" x14ac:dyDescent="0.25">
      <c r="A71" s="116" t="str">
        <f>Ф1!A151</f>
        <v>Мөр орны</v>
      </c>
    </row>
    <row r="72" spans="1:4" x14ac:dyDescent="0.25">
      <c r="A72" s="116"/>
    </row>
  </sheetData>
  <mergeCells count="5">
    <mergeCell ref="A11:A12"/>
    <mergeCell ref="B11:B12"/>
    <mergeCell ref="C11:C12"/>
    <mergeCell ref="D11:D12"/>
    <mergeCell ref="C2:D2"/>
  </mergeCells>
  <pageMargins left="0.70866141732283472" right="0.70866141732283472" top="0.54" bottom="0.46" header="0.31496062992125984" footer="0.31496062992125984"/>
  <pageSetup paperSize="9" scale="69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view="pageBreakPreview" topLeftCell="A70" zoomScaleNormal="130" zoomScaleSheetLayoutView="100" workbookViewId="0">
      <selection activeCell="B16" sqref="B16"/>
    </sheetView>
  </sheetViews>
  <sheetFormatPr defaultColWidth="67.44140625" defaultRowHeight="13.2" x14ac:dyDescent="0.25"/>
  <cols>
    <col min="1" max="1" width="57.6640625" style="23" customWidth="1"/>
    <col min="2" max="2" width="10.44140625" style="23" bestFit="1" customWidth="1"/>
    <col min="3" max="3" width="15.44140625" style="23" customWidth="1"/>
    <col min="4" max="4" width="18" style="23" customWidth="1"/>
    <col min="5" max="247" width="9.44140625" style="39" customWidth="1"/>
    <col min="248" max="16384" width="67.44140625" style="39"/>
  </cols>
  <sheetData>
    <row r="1" spans="1:4" ht="15.6" customHeight="1" x14ac:dyDescent="0.25">
      <c r="A1" s="40"/>
    </row>
    <row r="2" spans="1:4" s="42" customFormat="1" ht="48.75" customHeight="1" x14ac:dyDescent="0.2">
      <c r="A2" s="40"/>
      <c r="B2" s="40"/>
      <c r="C2" s="188" t="s">
        <v>332</v>
      </c>
      <c r="D2" s="188"/>
    </row>
    <row r="3" spans="1:4" s="42" customFormat="1" ht="10.199999999999999" x14ac:dyDescent="0.2">
      <c r="A3" s="40"/>
      <c r="B3" s="40"/>
      <c r="C3" s="40" t="s">
        <v>262</v>
      </c>
      <c r="D3" s="41"/>
    </row>
    <row r="4" spans="1:4" s="42" customFormat="1" ht="10.199999999999999" x14ac:dyDescent="0.2">
      <c r="A4" s="40"/>
      <c r="B4" s="40"/>
      <c r="C4" s="40"/>
      <c r="D4" s="41"/>
    </row>
    <row r="5" spans="1:4" s="42" customFormat="1" ht="36.75" customHeight="1" x14ac:dyDescent="0.2">
      <c r="A5" s="40"/>
      <c r="B5" s="40"/>
      <c r="C5" s="188" t="s">
        <v>263</v>
      </c>
      <c r="D5" s="188"/>
    </row>
    <row r="6" spans="1:4" s="42" customFormat="1" ht="10.199999999999999" x14ac:dyDescent="0.2">
      <c r="A6" s="40"/>
      <c r="B6" s="40"/>
      <c r="C6" s="40"/>
    </row>
    <row r="7" spans="1:4" s="42" customFormat="1" ht="10.199999999999999" x14ac:dyDescent="0.2">
      <c r="A7" s="40"/>
      <c r="B7" s="40"/>
      <c r="C7" s="40" t="s">
        <v>335</v>
      </c>
      <c r="D7" s="41"/>
    </row>
    <row r="8" spans="1:4" s="42" customFormat="1" ht="10.199999999999999" x14ac:dyDescent="0.2">
      <c r="A8" s="40"/>
      <c r="B8" s="40"/>
      <c r="C8" s="40"/>
      <c r="D8" s="41"/>
    </row>
    <row r="9" spans="1:4" s="42" customFormat="1" x14ac:dyDescent="0.2">
      <c r="A9" s="44"/>
      <c r="B9" s="40"/>
      <c r="C9" s="40"/>
      <c r="D9" s="43"/>
    </row>
    <row r="10" spans="1:4" x14ac:dyDescent="0.25">
      <c r="A10" s="46" t="s">
        <v>264</v>
      </c>
      <c r="D10" s="45"/>
    </row>
    <row r="11" spans="1:4" x14ac:dyDescent="0.25">
      <c r="A11" s="49" t="s">
        <v>265</v>
      </c>
      <c r="B11" s="47"/>
      <c r="C11" s="47"/>
      <c r="D11" s="48"/>
    </row>
    <row r="12" spans="1:4" x14ac:dyDescent="0.25">
      <c r="A12" s="46" t="s">
        <v>391</v>
      </c>
      <c r="B12" s="47"/>
      <c r="C12" s="47"/>
      <c r="D12" s="48"/>
    </row>
    <row r="13" spans="1:4" x14ac:dyDescent="0.25">
      <c r="A13" s="101" t="s">
        <v>203</v>
      </c>
      <c r="B13" s="50"/>
      <c r="D13" s="45"/>
    </row>
    <row r="14" spans="1:4" x14ac:dyDescent="0.25">
      <c r="A14" s="44"/>
      <c r="B14" s="51" t="str">
        <f>Ф1!C6</f>
        <v xml:space="preserve">Үлбі металлургиялық зауыты АҚ </v>
      </c>
      <c r="D14" s="45"/>
    </row>
    <row r="15" spans="1:4" x14ac:dyDescent="0.25">
      <c r="A15" s="52"/>
      <c r="D15" s="45"/>
    </row>
    <row r="16" spans="1:4" x14ac:dyDescent="0.25">
      <c r="B16" s="52"/>
      <c r="C16" s="52"/>
      <c r="D16" s="53" t="s">
        <v>205</v>
      </c>
    </row>
    <row r="17" spans="1:4" x14ac:dyDescent="0.25">
      <c r="A17" s="54" t="s">
        <v>266</v>
      </c>
      <c r="B17" s="55" t="s">
        <v>104</v>
      </c>
      <c r="C17" s="55" t="s">
        <v>207</v>
      </c>
      <c r="D17" s="55" t="s">
        <v>270</v>
      </c>
    </row>
    <row r="18" spans="1:4" x14ac:dyDescent="0.25">
      <c r="A18" s="56" t="s">
        <v>267</v>
      </c>
      <c r="B18" s="57"/>
      <c r="C18" s="57"/>
      <c r="D18" s="58"/>
    </row>
    <row r="19" spans="1:4" x14ac:dyDescent="0.25">
      <c r="A19" s="59" t="s">
        <v>311</v>
      </c>
      <c r="B19" s="60">
        <v>10</v>
      </c>
      <c r="C19" s="61">
        <f>SUM(C21:C26)</f>
        <v>41541514</v>
      </c>
      <c r="D19" s="61">
        <f>SUM(D21:D26)</f>
        <v>38736904</v>
      </c>
    </row>
    <row r="20" spans="1:4" x14ac:dyDescent="0.25">
      <c r="A20" s="62" t="s">
        <v>268</v>
      </c>
      <c r="B20" s="63"/>
      <c r="C20" s="64"/>
      <c r="D20" s="64"/>
    </row>
    <row r="21" spans="1:4" x14ac:dyDescent="0.25">
      <c r="A21" s="62" t="s">
        <v>269</v>
      </c>
      <c r="B21" s="65">
        <v>11</v>
      </c>
      <c r="C21" s="66">
        <v>39446592</v>
      </c>
      <c r="D21" s="64">
        <v>35005937</v>
      </c>
    </row>
    <row r="22" spans="1:4" x14ac:dyDescent="0.25">
      <c r="A22" s="67" t="s">
        <v>271</v>
      </c>
      <c r="B22" s="65">
        <v>12</v>
      </c>
      <c r="C22" s="181"/>
      <c r="D22" s="64"/>
    </row>
    <row r="23" spans="1:4" x14ac:dyDescent="0.25">
      <c r="A23" s="62" t="s">
        <v>272</v>
      </c>
      <c r="B23" s="65">
        <v>13</v>
      </c>
      <c r="C23" s="66">
        <v>591823</v>
      </c>
      <c r="D23" s="64">
        <v>875153</v>
      </c>
    </row>
    <row r="24" spans="1:4" x14ac:dyDescent="0.25">
      <c r="A24" s="62" t="s">
        <v>273</v>
      </c>
      <c r="B24" s="65">
        <v>14</v>
      </c>
      <c r="C24" s="68"/>
      <c r="D24" s="68"/>
    </row>
    <row r="25" spans="1:4" x14ac:dyDescent="0.25">
      <c r="A25" s="62" t="s">
        <v>274</v>
      </c>
      <c r="B25" s="65">
        <v>15</v>
      </c>
      <c r="C25" s="66">
        <v>50478</v>
      </c>
      <c r="D25" s="64">
        <v>74187</v>
      </c>
    </row>
    <row r="26" spans="1:4" x14ac:dyDescent="0.25">
      <c r="A26" s="62" t="s">
        <v>275</v>
      </c>
      <c r="B26" s="65">
        <v>16</v>
      </c>
      <c r="C26" s="66">
        <v>1452621</v>
      </c>
      <c r="D26" s="64">
        <v>2781627</v>
      </c>
    </row>
    <row r="27" spans="1:4" x14ac:dyDescent="0.25">
      <c r="A27" s="59" t="s">
        <v>312</v>
      </c>
      <c r="B27" s="60">
        <v>20</v>
      </c>
      <c r="C27" s="69">
        <f>SUM(C29:C35)</f>
        <v>38232055</v>
      </c>
      <c r="D27" s="70">
        <f>SUM(D29:D35)</f>
        <v>32140406</v>
      </c>
    </row>
    <row r="28" spans="1:4" x14ac:dyDescent="0.25">
      <c r="A28" s="62" t="s">
        <v>276</v>
      </c>
      <c r="B28" s="65"/>
      <c r="C28" s="72"/>
      <c r="D28" s="71"/>
    </row>
    <row r="29" spans="1:4" x14ac:dyDescent="0.25">
      <c r="A29" s="62" t="s">
        <v>277</v>
      </c>
      <c r="B29" s="65">
        <v>21</v>
      </c>
      <c r="C29" s="66">
        <v>20564139</v>
      </c>
      <c r="D29" s="71">
        <v>17405819</v>
      </c>
    </row>
    <row r="30" spans="1:4" x14ac:dyDescent="0.25">
      <c r="A30" s="62" t="s">
        <v>278</v>
      </c>
      <c r="B30" s="65">
        <v>22</v>
      </c>
      <c r="C30" s="66">
        <v>712566</v>
      </c>
      <c r="D30" s="71">
        <v>584259</v>
      </c>
    </row>
    <row r="31" spans="1:4" x14ac:dyDescent="0.25">
      <c r="A31" s="62" t="s">
        <v>279</v>
      </c>
      <c r="B31" s="65">
        <v>23</v>
      </c>
      <c r="C31" s="66">
        <v>8640946</v>
      </c>
      <c r="D31" s="71">
        <v>7798274</v>
      </c>
    </row>
    <row r="32" spans="1:4" x14ac:dyDescent="0.25">
      <c r="A32" s="62" t="s">
        <v>280</v>
      </c>
      <c r="B32" s="65">
        <v>24</v>
      </c>
      <c r="C32" s="66">
        <v>14216</v>
      </c>
      <c r="D32" s="71">
        <v>14293</v>
      </c>
    </row>
    <row r="33" spans="1:4" x14ac:dyDescent="0.25">
      <c r="A33" s="62" t="s">
        <v>281</v>
      </c>
      <c r="B33" s="65">
        <v>25</v>
      </c>
      <c r="C33" s="68"/>
      <c r="D33" s="73"/>
    </row>
    <row r="34" spans="1:4" x14ac:dyDescent="0.25">
      <c r="A34" s="62" t="s">
        <v>282</v>
      </c>
      <c r="B34" s="65">
        <v>26</v>
      </c>
      <c r="C34" s="66">
        <v>5149918</v>
      </c>
      <c r="D34" s="71">
        <v>3825077</v>
      </c>
    </row>
    <row r="35" spans="1:4" x14ac:dyDescent="0.25">
      <c r="A35" s="62" t="s">
        <v>283</v>
      </c>
      <c r="B35" s="65">
        <v>27</v>
      </c>
      <c r="C35" s="66">
        <v>3150270</v>
      </c>
      <c r="D35" s="71">
        <v>2512684</v>
      </c>
    </row>
    <row r="36" spans="1:4" ht="26.4" x14ac:dyDescent="0.25">
      <c r="A36" s="74" t="s">
        <v>313</v>
      </c>
      <c r="B36" s="60">
        <v>30</v>
      </c>
      <c r="C36" s="75">
        <f>C19-C27</f>
        <v>3309459</v>
      </c>
      <c r="D36" s="75">
        <f>D19-D27</f>
        <v>6596498</v>
      </c>
    </row>
    <row r="37" spans="1:4" x14ac:dyDescent="0.25">
      <c r="A37" s="56" t="s">
        <v>284</v>
      </c>
      <c r="B37" s="60"/>
      <c r="C37" s="76"/>
      <c r="D37" s="77"/>
    </row>
    <row r="38" spans="1:4" x14ac:dyDescent="0.25">
      <c r="A38" s="59" t="s">
        <v>314</v>
      </c>
      <c r="B38" s="60">
        <v>40</v>
      </c>
      <c r="C38" s="75">
        <f>SUM(C40:C51)</f>
        <v>1380794</v>
      </c>
      <c r="D38" s="75">
        <f>SUM(D40:D51)</f>
        <v>180025</v>
      </c>
    </row>
    <row r="39" spans="1:4" x14ac:dyDescent="0.25">
      <c r="A39" s="62" t="s">
        <v>276</v>
      </c>
      <c r="B39" s="65"/>
      <c r="C39" s="72"/>
      <c r="D39" s="71"/>
    </row>
    <row r="40" spans="1:4" x14ac:dyDescent="0.25">
      <c r="A40" s="62" t="s">
        <v>285</v>
      </c>
      <c r="B40" s="65">
        <v>41</v>
      </c>
      <c r="C40" s="66">
        <v>39637</v>
      </c>
      <c r="D40" s="71">
        <v>603</v>
      </c>
    </row>
    <row r="41" spans="1:4" x14ac:dyDescent="0.25">
      <c r="A41" s="62" t="s">
        <v>286</v>
      </c>
      <c r="B41" s="65">
        <v>42</v>
      </c>
      <c r="C41" s="66"/>
      <c r="D41" s="71"/>
    </row>
    <row r="42" spans="1:4" x14ac:dyDescent="0.25">
      <c r="A42" s="62" t="s">
        <v>287</v>
      </c>
      <c r="B42" s="65">
        <v>43</v>
      </c>
      <c r="C42" s="66"/>
      <c r="D42" s="71"/>
    </row>
    <row r="43" spans="1:4" ht="26.4" x14ac:dyDescent="0.25">
      <c r="A43" s="78" t="s">
        <v>288</v>
      </c>
      <c r="B43" s="65">
        <v>44</v>
      </c>
      <c r="C43" s="181"/>
      <c r="D43" s="71">
        <v>0</v>
      </c>
    </row>
    <row r="44" spans="1:4" x14ac:dyDescent="0.25">
      <c r="A44" s="62" t="s">
        <v>289</v>
      </c>
      <c r="B44" s="65">
        <v>45</v>
      </c>
      <c r="C44" s="66"/>
      <c r="D44" s="71">
        <v>0</v>
      </c>
    </row>
    <row r="45" spans="1:4" x14ac:dyDescent="0.25">
      <c r="A45" s="78" t="s">
        <v>290</v>
      </c>
      <c r="B45" s="65">
        <v>46</v>
      </c>
      <c r="C45" s="181"/>
      <c r="D45" s="71">
        <v>0</v>
      </c>
    </row>
    <row r="46" spans="1:4" x14ac:dyDescent="0.25">
      <c r="A46" s="78" t="s">
        <v>291</v>
      </c>
      <c r="B46" s="65">
        <v>47</v>
      </c>
      <c r="C46" s="181">
        <v>1286580</v>
      </c>
      <c r="D46" s="71"/>
    </row>
    <row r="47" spans="1:4" x14ac:dyDescent="0.25">
      <c r="A47" s="62" t="s">
        <v>292</v>
      </c>
      <c r="B47" s="65">
        <v>48</v>
      </c>
      <c r="C47" s="66"/>
      <c r="D47" s="71"/>
    </row>
    <row r="48" spans="1:4" x14ac:dyDescent="0.25">
      <c r="A48" s="62" t="s">
        <v>293</v>
      </c>
      <c r="B48" s="65">
        <v>49</v>
      </c>
      <c r="C48" s="66"/>
      <c r="D48" s="71"/>
    </row>
    <row r="49" spans="1:4" x14ac:dyDescent="0.25">
      <c r="A49" s="62" t="s">
        <v>294</v>
      </c>
      <c r="B49" s="65">
        <v>50</v>
      </c>
      <c r="C49" s="66"/>
      <c r="D49" s="71">
        <v>4844</v>
      </c>
    </row>
    <row r="50" spans="1:4" x14ac:dyDescent="0.25">
      <c r="A50" s="62" t="s">
        <v>295</v>
      </c>
      <c r="B50" s="65">
        <v>51</v>
      </c>
      <c r="C50" s="66"/>
      <c r="D50" s="71"/>
    </row>
    <row r="51" spans="1:4" x14ac:dyDescent="0.25">
      <c r="A51" s="62" t="s">
        <v>296</v>
      </c>
      <c r="B51" s="65">
        <v>52</v>
      </c>
      <c r="C51" s="66">
        <v>54577</v>
      </c>
      <c r="D51" s="71">
        <v>174578</v>
      </c>
    </row>
    <row r="52" spans="1:4" x14ac:dyDescent="0.25">
      <c r="A52" s="59" t="s">
        <v>315</v>
      </c>
      <c r="B52" s="60">
        <v>60</v>
      </c>
      <c r="C52" s="75">
        <f>SUM(C54:C66)</f>
        <v>3069694</v>
      </c>
      <c r="D52" s="75">
        <f>SUM(D54:D66)</f>
        <v>2092587</v>
      </c>
    </row>
    <row r="53" spans="1:4" x14ac:dyDescent="0.25">
      <c r="A53" s="62" t="s">
        <v>297</v>
      </c>
      <c r="B53" s="65"/>
      <c r="C53" s="66"/>
      <c r="D53" s="71"/>
    </row>
    <row r="54" spans="1:4" x14ac:dyDescent="0.25">
      <c r="A54" s="62" t="s">
        <v>298</v>
      </c>
      <c r="B54" s="65">
        <v>61</v>
      </c>
      <c r="C54" s="66">
        <v>878015</v>
      </c>
      <c r="D54" s="71">
        <v>676318</v>
      </c>
    </row>
    <row r="55" spans="1:4" x14ac:dyDescent="0.25">
      <c r="A55" s="62" t="s">
        <v>299</v>
      </c>
      <c r="B55" s="65">
        <v>62</v>
      </c>
      <c r="C55" s="66">
        <v>660</v>
      </c>
      <c r="D55" s="71"/>
    </row>
    <row r="56" spans="1:4" x14ac:dyDescent="0.25">
      <c r="A56" s="62" t="s">
        <v>300</v>
      </c>
      <c r="B56" s="65">
        <v>63</v>
      </c>
      <c r="C56" s="66">
        <v>553110</v>
      </c>
      <c r="D56" s="71">
        <v>1309926</v>
      </c>
    </row>
    <row r="57" spans="1:4" ht="26.4" x14ac:dyDescent="0.25">
      <c r="A57" s="78" t="s">
        <v>301</v>
      </c>
      <c r="B57" s="65">
        <v>64</v>
      </c>
      <c r="C57" s="181"/>
      <c r="D57" s="71"/>
    </row>
    <row r="58" spans="1:4" x14ac:dyDescent="0.25">
      <c r="A58" s="62" t="s">
        <v>302</v>
      </c>
      <c r="B58" s="65">
        <v>65</v>
      </c>
      <c r="C58" s="66"/>
      <c r="D58" s="71">
        <v>0</v>
      </c>
    </row>
    <row r="59" spans="1:4" x14ac:dyDescent="0.25">
      <c r="A59" s="62" t="s">
        <v>303</v>
      </c>
      <c r="B59" s="65">
        <v>66</v>
      </c>
      <c r="C59" s="66"/>
      <c r="D59" s="71">
        <v>0</v>
      </c>
    </row>
    <row r="60" spans="1:4" x14ac:dyDescent="0.25">
      <c r="A60" s="62" t="s">
        <v>304</v>
      </c>
      <c r="B60" s="65">
        <v>67</v>
      </c>
      <c r="C60" s="66">
        <v>1256153</v>
      </c>
      <c r="D60" s="71"/>
    </row>
    <row r="61" spans="1:4" x14ac:dyDescent="0.25">
      <c r="A61" s="62" t="s">
        <v>305</v>
      </c>
      <c r="B61" s="65">
        <v>68</v>
      </c>
      <c r="C61" s="66"/>
      <c r="D61" s="71"/>
    </row>
    <row r="62" spans="1:4" x14ac:dyDescent="0.25">
      <c r="A62" s="62" t="s">
        <v>306</v>
      </c>
      <c r="B62" s="65">
        <v>69</v>
      </c>
      <c r="C62" s="66"/>
      <c r="D62" s="71"/>
    </row>
    <row r="63" spans="1:4" x14ac:dyDescent="0.25">
      <c r="A63" s="62" t="s">
        <v>307</v>
      </c>
      <c r="B63" s="65">
        <v>70</v>
      </c>
      <c r="C63" s="66"/>
      <c r="D63" s="71"/>
    </row>
    <row r="64" spans="1:4" x14ac:dyDescent="0.25">
      <c r="A64" s="62" t="s">
        <v>293</v>
      </c>
      <c r="B64" s="65">
        <v>71</v>
      </c>
      <c r="C64" s="66"/>
      <c r="D64" s="71">
        <v>0</v>
      </c>
    </row>
    <row r="65" spans="1:4" x14ac:dyDescent="0.25">
      <c r="A65" s="62" t="s">
        <v>308</v>
      </c>
      <c r="B65" s="65">
        <v>72</v>
      </c>
      <c r="C65" s="181"/>
      <c r="D65" s="71">
        <v>0</v>
      </c>
    </row>
    <row r="66" spans="1:4" x14ac:dyDescent="0.25">
      <c r="A66" s="62" t="s">
        <v>309</v>
      </c>
      <c r="B66" s="65">
        <v>73</v>
      </c>
      <c r="C66" s="66">
        <v>381756</v>
      </c>
      <c r="D66" s="71">
        <v>106343</v>
      </c>
    </row>
    <row r="67" spans="1:4" ht="26.4" x14ac:dyDescent="0.25">
      <c r="A67" s="74" t="s">
        <v>316</v>
      </c>
      <c r="B67" s="60">
        <v>80</v>
      </c>
      <c r="C67" s="75">
        <f>C38-C52</f>
        <v>-1688900</v>
      </c>
      <c r="D67" s="75">
        <f>D38-D52</f>
        <v>-1912562</v>
      </c>
    </row>
    <row r="68" spans="1:4" x14ac:dyDescent="0.25">
      <c r="A68" s="56" t="s">
        <v>310</v>
      </c>
      <c r="B68" s="60"/>
      <c r="C68" s="76"/>
      <c r="D68" s="77"/>
    </row>
    <row r="69" spans="1:4" x14ac:dyDescent="0.25">
      <c r="A69" s="59" t="s">
        <v>320</v>
      </c>
      <c r="B69" s="60">
        <v>90</v>
      </c>
      <c r="C69" s="75">
        <f>SUM(C71:C74)</f>
        <v>0</v>
      </c>
      <c r="D69" s="75">
        <f>SUM(D71:D74)</f>
        <v>0</v>
      </c>
    </row>
    <row r="70" spans="1:4" x14ac:dyDescent="0.25">
      <c r="A70" s="62" t="s">
        <v>226</v>
      </c>
      <c r="B70" s="65"/>
      <c r="C70" s="72"/>
      <c r="D70" s="71"/>
    </row>
    <row r="71" spans="1:4" x14ac:dyDescent="0.25">
      <c r="A71" s="62" t="s">
        <v>317</v>
      </c>
      <c r="B71" s="65">
        <v>91</v>
      </c>
      <c r="C71" s="66"/>
      <c r="D71" s="71"/>
    </row>
    <row r="72" spans="1:4" x14ac:dyDescent="0.25">
      <c r="A72" s="62" t="s">
        <v>318</v>
      </c>
      <c r="B72" s="65">
        <v>92</v>
      </c>
      <c r="C72" s="66"/>
      <c r="D72" s="71"/>
    </row>
    <row r="73" spans="1:4" x14ac:dyDescent="0.25">
      <c r="A73" s="62" t="s">
        <v>295</v>
      </c>
      <c r="B73" s="65">
        <v>93</v>
      </c>
      <c r="C73" s="68"/>
      <c r="D73" s="73"/>
    </row>
    <row r="74" spans="1:4" x14ac:dyDescent="0.25">
      <c r="A74" s="62" t="s">
        <v>319</v>
      </c>
      <c r="B74" s="65">
        <v>94</v>
      </c>
      <c r="C74" s="66"/>
      <c r="D74" s="71"/>
    </row>
    <row r="75" spans="1:4" x14ac:dyDescent="0.25">
      <c r="A75" s="59" t="s">
        <v>321</v>
      </c>
      <c r="B75" s="57">
        <v>100</v>
      </c>
      <c r="C75" s="75">
        <f>SUM(C77:C81)</f>
        <v>3808320</v>
      </c>
      <c r="D75" s="75">
        <f>SUM(D77:D81)</f>
        <v>2954765</v>
      </c>
    </row>
    <row r="76" spans="1:4" x14ac:dyDescent="0.25">
      <c r="A76" s="62" t="s">
        <v>276</v>
      </c>
      <c r="B76" s="63"/>
      <c r="C76" s="72"/>
      <c r="D76" s="71"/>
    </row>
    <row r="77" spans="1:4" x14ac:dyDescent="0.25">
      <c r="A77" s="62" t="s">
        <v>322</v>
      </c>
      <c r="B77" s="63">
        <v>101</v>
      </c>
      <c r="C77" s="66"/>
      <c r="D77" s="71"/>
    </row>
    <row r="78" spans="1:4" x14ac:dyDescent="0.25">
      <c r="A78" s="62" t="s">
        <v>305</v>
      </c>
      <c r="B78" s="63">
        <v>102</v>
      </c>
      <c r="C78" s="68"/>
      <c r="D78" s="73"/>
    </row>
    <row r="79" spans="1:4" x14ac:dyDescent="0.25">
      <c r="A79" s="62" t="s">
        <v>323</v>
      </c>
      <c r="B79" s="63">
        <v>103</v>
      </c>
      <c r="C79" s="66">
        <v>3798711</v>
      </c>
      <c r="D79" s="71">
        <v>2946491</v>
      </c>
    </row>
    <row r="80" spans="1:4" x14ac:dyDescent="0.25">
      <c r="A80" s="62" t="s">
        <v>324</v>
      </c>
      <c r="B80" s="63">
        <v>104</v>
      </c>
      <c r="C80" s="66"/>
      <c r="D80" s="71"/>
    </row>
    <row r="81" spans="1:4" ht="24.75" customHeight="1" x14ac:dyDescent="0.25">
      <c r="A81" s="62" t="s">
        <v>325</v>
      </c>
      <c r="B81" s="63">
        <v>105</v>
      </c>
      <c r="C81" s="66">
        <v>9609</v>
      </c>
      <c r="D81" s="71">
        <v>8274</v>
      </c>
    </row>
    <row r="82" spans="1:4" ht="26.4" x14ac:dyDescent="0.25">
      <c r="A82" s="74" t="s">
        <v>326</v>
      </c>
      <c r="B82" s="57">
        <v>110</v>
      </c>
      <c r="C82" s="75">
        <f>C69-C75</f>
        <v>-3808320</v>
      </c>
      <c r="D82" s="75">
        <f>D69-D75</f>
        <v>-2954765</v>
      </c>
    </row>
    <row r="83" spans="1:4" x14ac:dyDescent="0.25">
      <c r="A83" s="59" t="s">
        <v>327</v>
      </c>
      <c r="B83" s="57">
        <v>120</v>
      </c>
      <c r="C83" s="79">
        <v>71478</v>
      </c>
      <c r="D83" s="77">
        <v>1000222</v>
      </c>
    </row>
    <row r="84" spans="1:4" ht="26.4" x14ac:dyDescent="0.25">
      <c r="A84" s="74" t="s">
        <v>328</v>
      </c>
      <c r="B84" s="57">
        <v>130</v>
      </c>
      <c r="C84" s="79">
        <v>115</v>
      </c>
      <c r="D84" s="77">
        <v>408</v>
      </c>
    </row>
    <row r="85" spans="1:4" ht="26.4" x14ac:dyDescent="0.25">
      <c r="A85" s="74" t="s">
        <v>329</v>
      </c>
      <c r="B85" s="57">
        <v>140</v>
      </c>
      <c r="C85" s="75">
        <f>C36+C67+C82+C83+C84</f>
        <v>-2116168</v>
      </c>
      <c r="D85" s="75">
        <f>D36+D67+D82+D83+D84</f>
        <v>2729801</v>
      </c>
    </row>
    <row r="86" spans="1:4" x14ac:dyDescent="0.25">
      <c r="A86" s="67" t="s">
        <v>330</v>
      </c>
      <c r="B86" s="63">
        <v>150</v>
      </c>
      <c r="C86" s="71">
        <v>11793503</v>
      </c>
      <c r="D86" s="71">
        <v>10335554</v>
      </c>
    </row>
    <row r="87" spans="1:4" x14ac:dyDescent="0.25">
      <c r="A87" s="67" t="s">
        <v>331</v>
      </c>
      <c r="B87" s="63">
        <v>160</v>
      </c>
      <c r="C87" s="80">
        <f>C86+C85</f>
        <v>9677335</v>
      </c>
      <c r="D87" s="80">
        <f>D86+D85</f>
        <v>13065355</v>
      </c>
    </row>
    <row r="89" spans="1:4" x14ac:dyDescent="0.25">
      <c r="A89" s="151"/>
    </row>
    <row r="90" spans="1:4" x14ac:dyDescent="0.25">
      <c r="A90" s="152" t="str">
        <f>Ф1!A144</f>
        <v xml:space="preserve">Басқарма Төрағасының экономика және қаржы </v>
      </c>
      <c r="B90" s="52"/>
      <c r="C90" s="52"/>
    </row>
    <row r="91" spans="1:4" x14ac:dyDescent="0.25">
      <c r="A91" s="152" t="str">
        <f>Ф1!A145</f>
        <v>жөніндегі орынбасары                                     Чеботарёва Людмила Анатольевна</v>
      </c>
      <c r="B91" s="52"/>
    </row>
    <row r="92" spans="1:4" ht="15" x14ac:dyDescent="0.4">
      <c r="A92" s="153" t="str">
        <f>Ф1!A146</f>
        <v xml:space="preserve">                                                                                           (тегі, аты-жөні)</v>
      </c>
      <c r="B92" s="52"/>
      <c r="C92" s="38" t="s">
        <v>14</v>
      </c>
    </row>
    <row r="93" spans="1:4" x14ac:dyDescent="0.25">
      <c r="A93" s="153"/>
      <c r="B93" s="52"/>
      <c r="C93" s="37" t="s">
        <v>201</v>
      </c>
    </row>
    <row r="94" spans="1:4" x14ac:dyDescent="0.25">
      <c r="A94" s="153"/>
      <c r="B94" s="52"/>
      <c r="C94" s="30"/>
    </row>
    <row r="95" spans="1:4" x14ac:dyDescent="0.25">
      <c r="A95" s="152" t="str">
        <f>Ф1!A149</f>
        <v>Бас бухгалтер                                Оразбекова Динара Тлеукеновна</v>
      </c>
      <c r="C95" s="30"/>
    </row>
    <row r="96" spans="1:4" ht="15" x14ac:dyDescent="0.4">
      <c r="A96" s="153" t="str">
        <f>Ф1!A150</f>
        <v xml:space="preserve">                                                                                          (тегі, аты-жөні)</v>
      </c>
      <c r="C96" s="38" t="s">
        <v>14</v>
      </c>
    </row>
    <row r="97" spans="1:3" x14ac:dyDescent="0.25">
      <c r="A97" s="153" t="str">
        <f>Ф1!A151</f>
        <v>Мөр орны</v>
      </c>
      <c r="C97" s="30" t="s">
        <v>201</v>
      </c>
    </row>
    <row r="98" spans="1:3" x14ac:dyDescent="0.25">
      <c r="A98" s="154"/>
    </row>
  </sheetData>
  <mergeCells count="2">
    <mergeCell ref="C2:D2"/>
    <mergeCell ref="C5:D5"/>
  </mergeCells>
  <pageMargins left="0.70866141732283472" right="0.3" top="0.45" bottom="0.45" header="0.31496062992125984" footer="0.31496062992125984"/>
  <pageSetup paperSize="9" scale="57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1"/>
  <sheetViews>
    <sheetView tabSelected="1" zoomScale="90" zoomScaleNormal="90" workbookViewId="0">
      <selection activeCell="G5" sqref="G5"/>
    </sheetView>
  </sheetViews>
  <sheetFormatPr defaultColWidth="9.44140625" defaultRowHeight="12" x14ac:dyDescent="0.25"/>
  <cols>
    <col min="1" max="1" width="76.109375" style="81" customWidth="1"/>
    <col min="2" max="2" width="5.44140625" style="81" customWidth="1"/>
    <col min="3" max="3" width="14.44140625" style="96" bestFit="1" customWidth="1"/>
    <col min="4" max="6" width="13.44140625" style="96" customWidth="1"/>
    <col min="7" max="7" width="16.33203125" style="96" customWidth="1"/>
    <col min="8" max="8" width="15.44140625" style="96" bestFit="1" customWidth="1"/>
    <col min="9" max="9" width="11.5546875" style="81" bestFit="1" customWidth="1"/>
    <col min="10" max="10" width="13" style="81" customWidth="1"/>
    <col min="11" max="11" width="16.5546875" style="81" customWidth="1"/>
    <col min="12" max="14" width="9.44140625" style="82"/>
    <col min="15" max="15" width="9.44140625" style="82" customWidth="1"/>
    <col min="16" max="48" width="9.44140625" style="82"/>
    <col min="49" max="49" width="9.44140625" style="82" customWidth="1"/>
    <col min="50" max="16384" width="9.44140625" style="82"/>
  </cols>
  <sheetData>
    <row r="1" spans="1:11" ht="13.2" x14ac:dyDescent="0.25">
      <c r="K1" s="1"/>
    </row>
    <row r="2" spans="1:11" ht="62.25" customHeight="1" x14ac:dyDescent="0.25">
      <c r="J2" s="189" t="s">
        <v>332</v>
      </c>
      <c r="K2" s="189"/>
    </row>
    <row r="3" spans="1:11" ht="13.2" x14ac:dyDescent="0.25">
      <c r="J3" s="81" t="s">
        <v>333</v>
      </c>
      <c r="K3" s="1"/>
    </row>
    <row r="4" spans="1:11" ht="13.2" x14ac:dyDescent="0.25">
      <c r="K4" s="1"/>
    </row>
    <row r="5" spans="1:11" x14ac:dyDescent="0.25">
      <c r="J5" s="81" t="s">
        <v>334</v>
      </c>
      <c r="K5" s="119"/>
    </row>
    <row r="6" spans="1:11" x14ac:dyDescent="0.25">
      <c r="A6" s="120" t="s">
        <v>203</v>
      </c>
      <c r="C6" s="121" t="str">
        <f>Ф1!C6</f>
        <v xml:space="preserve">Үлбі металлургиялық зауыты АҚ </v>
      </c>
    </row>
    <row r="7" spans="1:11" x14ac:dyDescent="0.25">
      <c r="A7" s="120"/>
      <c r="C7" s="122"/>
    </row>
    <row r="8" spans="1:11" ht="13.2" x14ac:dyDescent="0.25">
      <c r="A8" s="108" t="s">
        <v>337</v>
      </c>
      <c r="C8" s="122"/>
    </row>
    <row r="9" spans="1:11" x14ac:dyDescent="0.25">
      <c r="A9" s="120"/>
      <c r="C9" s="122"/>
    </row>
    <row r="10" spans="1:11" x14ac:dyDescent="0.25">
      <c r="A10" s="120" t="s">
        <v>338</v>
      </c>
      <c r="C10" s="123">
        <v>44469</v>
      </c>
    </row>
    <row r="11" spans="1:11" x14ac:dyDescent="0.25">
      <c r="A11" s="124"/>
      <c r="B11" s="124"/>
      <c r="C11" s="125"/>
      <c r="D11" s="125"/>
      <c r="E11" s="125"/>
      <c r="F11" s="125"/>
      <c r="G11" s="125"/>
      <c r="H11" s="125"/>
      <c r="I11" s="124"/>
      <c r="J11" s="124"/>
      <c r="K11" s="126" t="s">
        <v>107</v>
      </c>
    </row>
    <row r="12" spans="1:11" s="83" customFormat="1" ht="38.25" customHeight="1" x14ac:dyDescent="0.25">
      <c r="A12" s="190" t="s">
        <v>387</v>
      </c>
      <c r="B12" s="190" t="s">
        <v>104</v>
      </c>
      <c r="C12" s="192" t="s">
        <v>388</v>
      </c>
      <c r="D12" s="193"/>
      <c r="E12" s="193"/>
      <c r="F12" s="193"/>
      <c r="G12" s="193"/>
      <c r="H12" s="194"/>
      <c r="I12" s="190" t="s">
        <v>343</v>
      </c>
      <c r="J12" s="190" t="s">
        <v>344</v>
      </c>
      <c r="K12" s="190" t="s">
        <v>345</v>
      </c>
    </row>
    <row r="13" spans="1:11" s="83" customFormat="1" ht="36" x14ac:dyDescent="0.25">
      <c r="A13" s="191"/>
      <c r="B13" s="191"/>
      <c r="C13" s="127" t="s">
        <v>339</v>
      </c>
      <c r="D13" s="127" t="s">
        <v>340</v>
      </c>
      <c r="E13" s="127" t="s">
        <v>341</v>
      </c>
      <c r="F13" s="127" t="s">
        <v>189</v>
      </c>
      <c r="G13" s="127" t="s">
        <v>342</v>
      </c>
      <c r="H13" s="127" t="s">
        <v>191</v>
      </c>
      <c r="I13" s="191"/>
      <c r="J13" s="191"/>
      <c r="K13" s="191"/>
    </row>
    <row r="14" spans="1:11" s="84" customFormat="1" x14ac:dyDescent="0.25">
      <c r="A14" s="128" t="s">
        <v>346</v>
      </c>
      <c r="B14" s="129" t="s">
        <v>0</v>
      </c>
      <c r="C14" s="130">
        <v>2755985</v>
      </c>
      <c r="D14" s="130">
        <v>0</v>
      </c>
      <c r="E14" s="130">
        <v>0</v>
      </c>
      <c r="F14" s="130">
        <v>156574</v>
      </c>
      <c r="G14" s="130">
        <v>66697359</v>
      </c>
      <c r="H14" s="130"/>
      <c r="I14" s="131">
        <f>SUM(C14:H14)</f>
        <v>69609918</v>
      </c>
      <c r="J14" s="131"/>
      <c r="K14" s="131">
        <f t="shared" ref="K14:K18" si="0">I14+J14</f>
        <v>69609918</v>
      </c>
    </row>
    <row r="15" spans="1:11" x14ac:dyDescent="0.25">
      <c r="A15" s="132" t="s">
        <v>347</v>
      </c>
      <c r="B15" s="133" t="s">
        <v>1</v>
      </c>
      <c r="C15" s="130"/>
      <c r="D15" s="130"/>
      <c r="E15" s="130"/>
      <c r="F15" s="130"/>
      <c r="G15" s="130"/>
      <c r="H15" s="130"/>
      <c r="I15" s="131">
        <f>SUM(C15:H15)</f>
        <v>0</v>
      </c>
      <c r="J15" s="131"/>
      <c r="K15" s="131">
        <f t="shared" si="0"/>
        <v>0</v>
      </c>
    </row>
    <row r="16" spans="1:11" x14ac:dyDescent="0.25">
      <c r="A16" s="132" t="s">
        <v>348</v>
      </c>
      <c r="B16" s="133" t="s">
        <v>37</v>
      </c>
      <c r="C16" s="131">
        <f t="shared" ref="C16:H16" si="1">C14+C15</f>
        <v>2755985</v>
      </c>
      <c r="D16" s="131">
        <f t="shared" si="1"/>
        <v>0</v>
      </c>
      <c r="E16" s="131">
        <f t="shared" si="1"/>
        <v>0</v>
      </c>
      <c r="F16" s="131">
        <f t="shared" si="1"/>
        <v>156574</v>
      </c>
      <c r="G16" s="131">
        <f t="shared" si="1"/>
        <v>66697359</v>
      </c>
      <c r="H16" s="131">
        <f t="shared" si="1"/>
        <v>0</v>
      </c>
      <c r="I16" s="131">
        <f t="shared" ref="I16:I19" si="2">SUM(C16:H16)</f>
        <v>69609918</v>
      </c>
      <c r="J16" s="131">
        <f>J14+J15</f>
        <v>0</v>
      </c>
      <c r="K16" s="131">
        <f t="shared" si="0"/>
        <v>69609918</v>
      </c>
    </row>
    <row r="17" spans="1:11" x14ac:dyDescent="0.25">
      <c r="A17" s="132" t="s">
        <v>349</v>
      </c>
      <c r="B17" s="133" t="s">
        <v>19</v>
      </c>
      <c r="C17" s="131">
        <f t="shared" ref="C17:H17" si="3">C18+C19</f>
        <v>0</v>
      </c>
      <c r="D17" s="131">
        <f t="shared" si="3"/>
        <v>0</v>
      </c>
      <c r="E17" s="131">
        <f t="shared" si="3"/>
        <v>0</v>
      </c>
      <c r="F17" s="131">
        <f t="shared" si="3"/>
        <v>76261</v>
      </c>
      <c r="G17" s="131">
        <f t="shared" si="3"/>
        <v>5452841</v>
      </c>
      <c r="H17" s="131">
        <f t="shared" si="3"/>
        <v>0</v>
      </c>
      <c r="I17" s="131">
        <f t="shared" si="2"/>
        <v>5529102</v>
      </c>
      <c r="J17" s="131">
        <f>J18+J19</f>
        <v>0</v>
      </c>
      <c r="K17" s="131">
        <f t="shared" si="0"/>
        <v>5529102</v>
      </c>
    </row>
    <row r="18" spans="1:11" x14ac:dyDescent="0.25">
      <c r="A18" s="132" t="s">
        <v>350</v>
      </c>
      <c r="B18" s="133" t="s">
        <v>38</v>
      </c>
      <c r="C18" s="85"/>
      <c r="D18" s="85"/>
      <c r="E18" s="85"/>
      <c r="F18" s="85"/>
      <c r="G18" s="130">
        <v>5478678</v>
      </c>
      <c r="H18" s="130"/>
      <c r="I18" s="131">
        <f t="shared" si="2"/>
        <v>5478678</v>
      </c>
      <c r="J18" s="131"/>
      <c r="K18" s="131">
        <f t="shared" si="0"/>
        <v>5478678</v>
      </c>
    </row>
    <row r="19" spans="1:11" x14ac:dyDescent="0.25">
      <c r="A19" s="132" t="s">
        <v>351</v>
      </c>
      <c r="B19" s="133" t="s">
        <v>39</v>
      </c>
      <c r="C19" s="131">
        <f t="shared" ref="C19:H19" si="4">SUM(C21:C29)</f>
        <v>0</v>
      </c>
      <c r="D19" s="131">
        <f t="shared" si="4"/>
        <v>0</v>
      </c>
      <c r="E19" s="131">
        <f t="shared" si="4"/>
        <v>0</v>
      </c>
      <c r="F19" s="131">
        <f t="shared" si="4"/>
        <v>76261</v>
      </c>
      <c r="G19" s="131">
        <f t="shared" si="4"/>
        <v>-25837</v>
      </c>
      <c r="H19" s="131">
        <f t="shared" si="4"/>
        <v>0</v>
      </c>
      <c r="I19" s="131">
        <f t="shared" si="2"/>
        <v>50424</v>
      </c>
      <c r="J19" s="134">
        <f>SUM(J21:J29)</f>
        <v>0</v>
      </c>
      <c r="K19" s="131">
        <f>I19+J19</f>
        <v>50424</v>
      </c>
    </row>
    <row r="20" spans="1:11" x14ac:dyDescent="0.25">
      <c r="A20" s="132" t="s">
        <v>226</v>
      </c>
      <c r="B20" s="133"/>
      <c r="C20" s="130"/>
      <c r="D20" s="130"/>
      <c r="E20" s="130"/>
      <c r="F20" s="130"/>
      <c r="G20" s="130"/>
      <c r="H20" s="130"/>
      <c r="I20" s="135"/>
      <c r="J20" s="130"/>
      <c r="K20" s="130"/>
    </row>
    <row r="21" spans="1:11" ht="24" x14ac:dyDescent="0.25">
      <c r="A21" s="132" t="s">
        <v>352</v>
      </c>
      <c r="B21" s="133" t="s">
        <v>40</v>
      </c>
      <c r="C21" s="85"/>
      <c r="D21" s="85"/>
      <c r="E21" s="85"/>
      <c r="F21" s="130"/>
      <c r="G21" s="85"/>
      <c r="H21" s="85"/>
      <c r="I21" s="86"/>
      <c r="J21" s="86"/>
      <c r="K21" s="87">
        <f t="shared" ref="K21:K47" si="5">I21+J21</f>
        <v>0</v>
      </c>
    </row>
    <row r="22" spans="1:11" ht="24" x14ac:dyDescent="0.25">
      <c r="A22" s="132" t="s">
        <v>353</v>
      </c>
      <c r="B22" s="133" t="s">
        <v>41</v>
      </c>
      <c r="C22" s="85"/>
      <c r="D22" s="85"/>
      <c r="E22" s="85"/>
      <c r="F22" s="130"/>
      <c r="G22" s="130"/>
      <c r="H22" s="130"/>
      <c r="I22" s="131">
        <f>SUM(C22:H22)</f>
        <v>0</v>
      </c>
      <c r="J22" s="131"/>
      <c r="K22" s="87">
        <f t="shared" si="5"/>
        <v>0</v>
      </c>
    </row>
    <row r="23" spans="1:11" ht="24" x14ac:dyDescent="0.25">
      <c r="A23" s="132" t="s">
        <v>354</v>
      </c>
      <c r="B23" s="133" t="s">
        <v>42</v>
      </c>
      <c r="C23" s="85"/>
      <c r="D23" s="85"/>
      <c r="E23" s="85"/>
      <c r="F23" s="130"/>
      <c r="G23" s="130"/>
      <c r="H23" s="130"/>
      <c r="I23" s="86"/>
      <c r="J23" s="86"/>
      <c r="K23" s="87">
        <f t="shared" si="5"/>
        <v>0</v>
      </c>
    </row>
    <row r="24" spans="1:11" ht="24" x14ac:dyDescent="0.25">
      <c r="A24" s="132" t="s">
        <v>228</v>
      </c>
      <c r="B24" s="133" t="s">
        <v>43</v>
      </c>
      <c r="C24" s="85"/>
      <c r="D24" s="85"/>
      <c r="E24" s="85"/>
      <c r="F24" s="130"/>
      <c r="G24" s="130">
        <v>-497</v>
      </c>
      <c r="H24" s="130"/>
      <c r="I24" s="131">
        <f t="shared" ref="I24:I30" si="6">SUM(C24:H24)</f>
        <v>-497</v>
      </c>
      <c r="J24" s="131"/>
      <c r="K24" s="87">
        <f t="shared" si="5"/>
        <v>-497</v>
      </c>
    </row>
    <row r="25" spans="1:11" x14ac:dyDescent="0.25">
      <c r="A25" s="132" t="s">
        <v>236</v>
      </c>
      <c r="B25" s="133" t="s">
        <v>44</v>
      </c>
      <c r="C25" s="85"/>
      <c r="D25" s="85"/>
      <c r="E25" s="85"/>
      <c r="F25" s="130"/>
      <c r="G25" s="130">
        <v>-25340</v>
      </c>
      <c r="H25" s="130"/>
      <c r="I25" s="131">
        <f t="shared" si="6"/>
        <v>-25340</v>
      </c>
      <c r="J25" s="131"/>
      <c r="K25" s="87">
        <f t="shared" si="5"/>
        <v>-25340</v>
      </c>
    </row>
    <row r="26" spans="1:11" x14ac:dyDescent="0.25">
      <c r="A26" s="132" t="s">
        <v>249</v>
      </c>
      <c r="B26" s="133" t="s">
        <v>45</v>
      </c>
      <c r="C26" s="85"/>
      <c r="D26" s="85"/>
      <c r="E26" s="85"/>
      <c r="F26" s="130"/>
      <c r="G26" s="130"/>
      <c r="H26" s="130"/>
      <c r="I26" s="131">
        <f t="shared" si="6"/>
        <v>0</v>
      </c>
      <c r="J26" s="131"/>
      <c r="K26" s="87">
        <f t="shared" si="5"/>
        <v>0</v>
      </c>
    </row>
    <row r="27" spans="1:11" x14ac:dyDescent="0.25">
      <c r="A27" s="132" t="s">
        <v>355</v>
      </c>
      <c r="B27" s="133" t="s">
        <v>46</v>
      </c>
      <c r="C27" s="85"/>
      <c r="D27" s="85"/>
      <c r="E27" s="85"/>
      <c r="F27" s="130"/>
      <c r="G27" s="130"/>
      <c r="H27" s="130"/>
      <c r="I27" s="131">
        <f t="shared" si="6"/>
        <v>0</v>
      </c>
      <c r="J27" s="131"/>
      <c r="K27" s="87">
        <f t="shared" si="5"/>
        <v>0</v>
      </c>
    </row>
    <row r="28" spans="1:11" x14ac:dyDescent="0.25">
      <c r="A28" s="132" t="s">
        <v>356</v>
      </c>
      <c r="B28" s="133" t="s">
        <v>47</v>
      </c>
      <c r="C28" s="130"/>
      <c r="D28" s="130"/>
      <c r="E28" s="130"/>
      <c r="F28" s="130"/>
      <c r="G28" s="130"/>
      <c r="H28" s="130"/>
      <c r="I28" s="131">
        <f t="shared" si="6"/>
        <v>0</v>
      </c>
      <c r="J28" s="131"/>
      <c r="K28" s="87">
        <f t="shared" si="5"/>
        <v>0</v>
      </c>
    </row>
    <row r="29" spans="1:11" s="90" customFormat="1" ht="15.75" customHeight="1" x14ac:dyDescent="0.25">
      <c r="A29" s="136" t="s">
        <v>230</v>
      </c>
      <c r="B29" s="137" t="s">
        <v>48</v>
      </c>
      <c r="C29" s="88"/>
      <c r="D29" s="88"/>
      <c r="E29" s="88"/>
      <c r="F29" s="138">
        <v>76261</v>
      </c>
      <c r="G29" s="138"/>
      <c r="H29" s="138"/>
      <c r="I29" s="139">
        <f t="shared" si="6"/>
        <v>76261</v>
      </c>
      <c r="J29" s="139"/>
      <c r="K29" s="89">
        <f t="shared" si="5"/>
        <v>76261</v>
      </c>
    </row>
    <row r="30" spans="1:11" x14ac:dyDescent="0.25">
      <c r="A30" s="132" t="s">
        <v>357</v>
      </c>
      <c r="B30" s="133" t="s">
        <v>49</v>
      </c>
      <c r="C30" s="140">
        <f>SUM(C32,C37:C45)</f>
        <v>0</v>
      </c>
      <c r="D30" s="140">
        <f t="shared" ref="D30:J30" si="7">SUM(D32,D37:D45)</f>
        <v>0</v>
      </c>
      <c r="E30" s="140">
        <f t="shared" si="7"/>
        <v>0</v>
      </c>
      <c r="F30" s="140">
        <f t="shared" si="7"/>
        <v>0</v>
      </c>
      <c r="G30" s="140">
        <f t="shared" si="7"/>
        <v>-3214167</v>
      </c>
      <c r="H30" s="140">
        <f t="shared" si="7"/>
        <v>0</v>
      </c>
      <c r="I30" s="131">
        <f t="shared" si="6"/>
        <v>-3214167</v>
      </c>
      <c r="J30" s="134">
        <f t="shared" si="7"/>
        <v>0</v>
      </c>
      <c r="K30" s="131">
        <f t="shared" si="5"/>
        <v>-3214167</v>
      </c>
    </row>
    <row r="31" spans="1:11" x14ac:dyDescent="0.25">
      <c r="A31" s="132" t="s">
        <v>226</v>
      </c>
      <c r="B31" s="133"/>
      <c r="C31" s="141"/>
      <c r="D31" s="141"/>
      <c r="E31" s="141"/>
      <c r="F31" s="141"/>
      <c r="G31" s="141"/>
      <c r="H31" s="141"/>
      <c r="I31" s="131"/>
      <c r="J31" s="135"/>
      <c r="K31" s="131"/>
    </row>
    <row r="32" spans="1:11" x14ac:dyDescent="0.25">
      <c r="A32" s="132" t="s">
        <v>358</v>
      </c>
      <c r="B32" s="133" t="s">
        <v>50</v>
      </c>
      <c r="C32" s="140">
        <f t="shared" ref="C32:H32" si="8">SUM(C34:C36)</f>
        <v>0</v>
      </c>
      <c r="D32" s="140">
        <f t="shared" si="8"/>
        <v>0</v>
      </c>
      <c r="E32" s="140">
        <f t="shared" si="8"/>
        <v>0</v>
      </c>
      <c r="F32" s="140">
        <f t="shared" si="8"/>
        <v>0</v>
      </c>
      <c r="G32" s="140">
        <f t="shared" si="8"/>
        <v>0</v>
      </c>
      <c r="H32" s="140">
        <f t="shared" si="8"/>
        <v>0</v>
      </c>
      <c r="I32" s="131">
        <f>SUM(C32:H32)</f>
        <v>0</v>
      </c>
      <c r="J32" s="134">
        <f>SUM(J34:J36)</f>
        <v>0</v>
      </c>
      <c r="K32" s="131">
        <f t="shared" si="5"/>
        <v>0</v>
      </c>
    </row>
    <row r="33" spans="1:11" x14ac:dyDescent="0.25">
      <c r="A33" s="132" t="s">
        <v>226</v>
      </c>
      <c r="B33" s="133"/>
      <c r="C33" s="141"/>
      <c r="D33" s="141"/>
      <c r="E33" s="141"/>
      <c r="F33" s="141"/>
      <c r="G33" s="141"/>
      <c r="H33" s="141"/>
      <c r="I33" s="130"/>
      <c r="J33" s="135"/>
      <c r="K33" s="131"/>
    </row>
    <row r="34" spans="1:11" x14ac:dyDescent="0.25">
      <c r="A34" s="132" t="s">
        <v>359</v>
      </c>
      <c r="B34" s="133"/>
      <c r="C34" s="130"/>
      <c r="D34" s="130"/>
      <c r="E34" s="130"/>
      <c r="F34" s="130"/>
      <c r="G34" s="130"/>
      <c r="H34" s="130"/>
      <c r="I34" s="131">
        <f>SUM(C34:H34)</f>
        <v>0</v>
      </c>
      <c r="J34" s="131"/>
      <c r="K34" s="131">
        <f t="shared" si="5"/>
        <v>0</v>
      </c>
    </row>
    <row r="35" spans="1:11" x14ac:dyDescent="0.25">
      <c r="A35" s="142" t="s">
        <v>360</v>
      </c>
      <c r="B35" s="133"/>
      <c r="C35" s="130"/>
      <c r="D35" s="130"/>
      <c r="E35" s="130"/>
      <c r="F35" s="130"/>
      <c r="G35" s="130"/>
      <c r="H35" s="130"/>
      <c r="I35" s="131">
        <f t="shared" ref="I35:I81" si="9">SUM(C35:H35)</f>
        <v>0</v>
      </c>
      <c r="J35" s="131"/>
      <c r="K35" s="131">
        <f t="shared" si="5"/>
        <v>0</v>
      </c>
    </row>
    <row r="36" spans="1:11" x14ac:dyDescent="0.25">
      <c r="A36" s="132" t="s">
        <v>361</v>
      </c>
      <c r="B36" s="133"/>
      <c r="C36" s="130"/>
      <c r="D36" s="130"/>
      <c r="E36" s="130"/>
      <c r="F36" s="130"/>
      <c r="G36" s="130"/>
      <c r="H36" s="130"/>
      <c r="I36" s="131">
        <f t="shared" si="9"/>
        <v>0</v>
      </c>
      <c r="J36" s="131"/>
      <c r="K36" s="131">
        <f t="shared" si="5"/>
        <v>0</v>
      </c>
    </row>
    <row r="37" spans="1:11" x14ac:dyDescent="0.25">
      <c r="A37" s="132" t="s">
        <v>362</v>
      </c>
      <c r="B37" s="133" t="s">
        <v>51</v>
      </c>
      <c r="C37" s="130"/>
      <c r="D37" s="130"/>
      <c r="E37" s="130"/>
      <c r="F37" s="130"/>
      <c r="G37" s="130"/>
      <c r="H37" s="130"/>
      <c r="I37" s="131">
        <f t="shared" si="9"/>
        <v>0</v>
      </c>
      <c r="J37" s="131"/>
      <c r="K37" s="131">
        <f t="shared" si="5"/>
        <v>0</v>
      </c>
    </row>
    <row r="38" spans="1:11" x14ac:dyDescent="0.25">
      <c r="A38" s="132" t="s">
        <v>363</v>
      </c>
      <c r="B38" s="133" t="s">
        <v>52</v>
      </c>
      <c r="C38" s="130"/>
      <c r="D38" s="130"/>
      <c r="E38" s="130"/>
      <c r="F38" s="130"/>
      <c r="G38" s="130"/>
      <c r="H38" s="130"/>
      <c r="I38" s="131">
        <f t="shared" si="9"/>
        <v>0</v>
      </c>
      <c r="J38" s="131"/>
      <c r="K38" s="131">
        <f t="shared" si="5"/>
        <v>0</v>
      </c>
    </row>
    <row r="39" spans="1:11" x14ac:dyDescent="0.25">
      <c r="A39" s="132" t="s">
        <v>364</v>
      </c>
      <c r="B39" s="133" t="s">
        <v>53</v>
      </c>
      <c r="C39" s="130"/>
      <c r="D39" s="130"/>
      <c r="E39" s="130"/>
      <c r="F39" s="130"/>
      <c r="G39" s="130"/>
      <c r="H39" s="130"/>
      <c r="I39" s="131">
        <f t="shared" si="9"/>
        <v>0</v>
      </c>
      <c r="J39" s="131"/>
      <c r="K39" s="131">
        <f t="shared" si="5"/>
        <v>0</v>
      </c>
    </row>
    <row r="40" spans="1:11" x14ac:dyDescent="0.25">
      <c r="A40" s="132" t="s">
        <v>365</v>
      </c>
      <c r="B40" s="133" t="s">
        <v>54</v>
      </c>
      <c r="C40" s="130"/>
      <c r="D40" s="130"/>
      <c r="E40" s="130"/>
      <c r="F40" s="130"/>
      <c r="G40" s="130"/>
      <c r="H40" s="130"/>
      <c r="I40" s="131">
        <f t="shared" si="9"/>
        <v>0</v>
      </c>
      <c r="J40" s="131"/>
      <c r="K40" s="131">
        <f t="shared" si="5"/>
        <v>0</v>
      </c>
    </row>
    <row r="41" spans="1:11" x14ac:dyDescent="0.25">
      <c r="A41" s="132" t="s">
        <v>366</v>
      </c>
      <c r="B41" s="133" t="s">
        <v>55</v>
      </c>
      <c r="C41" s="130"/>
      <c r="D41" s="130"/>
      <c r="E41" s="130"/>
      <c r="F41" s="130"/>
      <c r="G41" s="130">
        <v>-3214167</v>
      </c>
      <c r="H41" s="130"/>
      <c r="I41" s="131">
        <f t="shared" si="9"/>
        <v>-3214167</v>
      </c>
      <c r="J41" s="131"/>
      <c r="K41" s="131">
        <f t="shared" si="5"/>
        <v>-3214167</v>
      </c>
    </row>
    <row r="42" spans="1:11" x14ac:dyDescent="0.25">
      <c r="A42" s="132" t="s">
        <v>367</v>
      </c>
      <c r="B42" s="133" t="s">
        <v>56</v>
      </c>
      <c r="C42" s="130"/>
      <c r="D42" s="130"/>
      <c r="E42" s="130"/>
      <c r="F42" s="130"/>
      <c r="G42" s="130"/>
      <c r="H42" s="130"/>
      <c r="I42" s="131">
        <f t="shared" si="9"/>
        <v>0</v>
      </c>
      <c r="J42" s="131"/>
      <c r="K42" s="131">
        <f t="shared" si="5"/>
        <v>0</v>
      </c>
    </row>
    <row r="43" spans="1:11" x14ac:dyDescent="0.25">
      <c r="A43" s="132" t="s">
        <v>368</v>
      </c>
      <c r="B43" s="133" t="s">
        <v>57</v>
      </c>
      <c r="C43" s="130"/>
      <c r="D43" s="130"/>
      <c r="E43" s="130"/>
      <c r="F43" s="130"/>
      <c r="G43" s="130"/>
      <c r="H43" s="130"/>
      <c r="I43" s="131">
        <f t="shared" si="9"/>
        <v>0</v>
      </c>
      <c r="J43" s="131"/>
      <c r="K43" s="131">
        <f t="shared" si="5"/>
        <v>0</v>
      </c>
    </row>
    <row r="44" spans="1:11" x14ac:dyDescent="0.25">
      <c r="A44" s="132" t="s">
        <v>369</v>
      </c>
      <c r="B44" s="133" t="s">
        <v>58</v>
      </c>
      <c r="C44" s="130"/>
      <c r="D44" s="130"/>
      <c r="E44" s="130"/>
      <c r="F44" s="130"/>
      <c r="G44" s="130"/>
      <c r="H44" s="130"/>
      <c r="I44" s="131">
        <f t="shared" si="9"/>
        <v>0</v>
      </c>
      <c r="J44" s="131"/>
      <c r="K44" s="131">
        <f t="shared" si="5"/>
        <v>0</v>
      </c>
    </row>
    <row r="45" spans="1:11" x14ac:dyDescent="0.25">
      <c r="A45" s="132" t="s">
        <v>370</v>
      </c>
      <c r="B45" s="133" t="s">
        <v>59</v>
      </c>
      <c r="C45" s="130"/>
      <c r="D45" s="130"/>
      <c r="E45" s="130"/>
      <c r="F45" s="130"/>
      <c r="G45" s="130"/>
      <c r="H45" s="130"/>
      <c r="I45" s="131">
        <f t="shared" si="9"/>
        <v>0</v>
      </c>
      <c r="J45" s="131"/>
      <c r="K45" s="131">
        <f t="shared" si="5"/>
        <v>0</v>
      </c>
    </row>
    <row r="46" spans="1:11" s="84" customFormat="1" x14ac:dyDescent="0.25">
      <c r="A46" s="128" t="s">
        <v>386</v>
      </c>
      <c r="B46" s="129" t="s">
        <v>60</v>
      </c>
      <c r="C46" s="140">
        <f t="shared" ref="C46:H46" si="10">SUM(C16+C17+C30)</f>
        <v>2755985</v>
      </c>
      <c r="D46" s="140">
        <f t="shared" si="10"/>
        <v>0</v>
      </c>
      <c r="E46" s="140">
        <f t="shared" si="10"/>
        <v>0</v>
      </c>
      <c r="F46" s="140">
        <f t="shared" si="10"/>
        <v>232835</v>
      </c>
      <c r="G46" s="140">
        <f t="shared" si="10"/>
        <v>68936033</v>
      </c>
      <c r="H46" s="140">
        <f t="shared" si="10"/>
        <v>0</v>
      </c>
      <c r="I46" s="131">
        <f t="shared" si="9"/>
        <v>71924853</v>
      </c>
      <c r="J46" s="134">
        <f>SUM(J16+J17+J30)</f>
        <v>0</v>
      </c>
      <c r="K46" s="131">
        <f t="shared" si="5"/>
        <v>71924853</v>
      </c>
    </row>
    <row r="47" spans="1:11" x14ac:dyDescent="0.25">
      <c r="A47" s="132" t="s">
        <v>371</v>
      </c>
      <c r="B47" s="133" t="s">
        <v>61</v>
      </c>
      <c r="C47" s="130"/>
      <c r="D47" s="130"/>
      <c r="E47" s="130"/>
      <c r="F47" s="130"/>
      <c r="G47" s="130"/>
      <c r="H47" s="130"/>
      <c r="I47" s="131">
        <f t="shared" si="9"/>
        <v>0</v>
      </c>
      <c r="J47" s="131"/>
      <c r="K47" s="131">
        <f t="shared" si="5"/>
        <v>0</v>
      </c>
    </row>
    <row r="48" spans="1:11" ht="13.2" x14ac:dyDescent="0.25">
      <c r="A48" s="97" t="s">
        <v>372</v>
      </c>
      <c r="B48" s="143"/>
      <c r="C48" s="144"/>
      <c r="D48" s="144"/>
      <c r="E48" s="144"/>
      <c r="F48" s="144"/>
      <c r="G48" s="144"/>
      <c r="H48" s="144"/>
      <c r="I48" s="145"/>
      <c r="J48" s="145"/>
      <c r="K48" s="145"/>
    </row>
    <row r="49" spans="1:11" ht="13.2" x14ac:dyDescent="0.25">
      <c r="A49" s="97" t="s">
        <v>373</v>
      </c>
      <c r="B49" s="143"/>
      <c r="C49" s="144"/>
      <c r="D49" s="144"/>
      <c r="E49" s="144"/>
      <c r="F49" s="144"/>
      <c r="G49" s="144"/>
      <c r="H49" s="144"/>
      <c r="I49" s="145"/>
      <c r="J49" s="145"/>
      <c r="K49" s="145"/>
    </row>
    <row r="50" spans="1:11" ht="13.2" x14ac:dyDescent="0.25">
      <c r="A50" s="97" t="s">
        <v>374</v>
      </c>
      <c r="B50" s="143"/>
      <c r="C50" s="144"/>
      <c r="D50" s="144"/>
      <c r="E50" s="144"/>
      <c r="F50" s="144"/>
      <c r="G50" s="144"/>
      <c r="H50" s="144"/>
      <c r="I50" s="145"/>
      <c r="J50" s="145"/>
      <c r="K50" s="145"/>
    </row>
    <row r="51" spans="1:11" x14ac:dyDescent="0.25">
      <c r="A51" s="142" t="s">
        <v>375</v>
      </c>
      <c r="B51" s="143" t="s">
        <v>62</v>
      </c>
      <c r="C51" s="146">
        <f t="shared" ref="C51:H51" si="11">C46+C47</f>
        <v>2755985</v>
      </c>
      <c r="D51" s="146">
        <f t="shared" si="11"/>
        <v>0</v>
      </c>
      <c r="E51" s="146">
        <f t="shared" si="11"/>
        <v>0</v>
      </c>
      <c r="F51" s="146">
        <f t="shared" si="11"/>
        <v>232835</v>
      </c>
      <c r="G51" s="146">
        <f t="shared" si="11"/>
        <v>68936033</v>
      </c>
      <c r="H51" s="146">
        <f t="shared" si="11"/>
        <v>0</v>
      </c>
      <c r="I51" s="145">
        <f t="shared" si="9"/>
        <v>71924853</v>
      </c>
      <c r="J51" s="147">
        <f>J46+J47</f>
        <v>0</v>
      </c>
      <c r="K51" s="145">
        <f t="shared" ref="K51:K54" si="12">I51+J51</f>
        <v>71924853</v>
      </c>
    </row>
    <row r="52" spans="1:11" x14ac:dyDescent="0.25">
      <c r="A52" s="142" t="s">
        <v>376</v>
      </c>
      <c r="B52" s="143" t="s">
        <v>36</v>
      </c>
      <c r="C52" s="146">
        <f t="shared" ref="C52:H52" si="13">C53+C54</f>
        <v>0</v>
      </c>
      <c r="D52" s="146">
        <f t="shared" si="13"/>
        <v>0</v>
      </c>
      <c r="E52" s="146">
        <f t="shared" si="13"/>
        <v>0</v>
      </c>
      <c r="F52" s="146">
        <f t="shared" si="13"/>
        <v>26053</v>
      </c>
      <c r="G52" s="146">
        <f t="shared" si="13"/>
        <v>4392899</v>
      </c>
      <c r="H52" s="146">
        <f t="shared" si="13"/>
        <v>0</v>
      </c>
      <c r="I52" s="145">
        <f t="shared" si="9"/>
        <v>4418952</v>
      </c>
      <c r="J52" s="147">
        <f>J53+J54</f>
        <v>0</v>
      </c>
      <c r="K52" s="145">
        <f t="shared" si="12"/>
        <v>4418952</v>
      </c>
    </row>
    <row r="53" spans="1:11" x14ac:dyDescent="0.25">
      <c r="A53" s="142" t="s">
        <v>350</v>
      </c>
      <c r="B53" s="143" t="s">
        <v>63</v>
      </c>
      <c r="C53" s="144"/>
      <c r="D53" s="98"/>
      <c r="E53" s="98"/>
      <c r="F53" s="98"/>
      <c r="G53" s="144">
        <v>4392899</v>
      </c>
      <c r="H53" s="144"/>
      <c r="I53" s="145">
        <f t="shared" si="9"/>
        <v>4392899</v>
      </c>
      <c r="J53" s="145"/>
      <c r="K53" s="145">
        <f t="shared" si="12"/>
        <v>4392899</v>
      </c>
    </row>
    <row r="54" spans="1:11" x14ac:dyDescent="0.25">
      <c r="A54" s="142" t="s">
        <v>377</v>
      </c>
      <c r="B54" s="143" t="s">
        <v>64</v>
      </c>
      <c r="C54" s="145">
        <f t="shared" ref="C54:H54" si="14">SUM(C56:C64)</f>
        <v>0</v>
      </c>
      <c r="D54" s="145">
        <f t="shared" si="14"/>
        <v>0</v>
      </c>
      <c r="E54" s="145">
        <f t="shared" si="14"/>
        <v>0</v>
      </c>
      <c r="F54" s="145">
        <f t="shared" si="14"/>
        <v>26053</v>
      </c>
      <c r="G54" s="145">
        <f t="shared" si="14"/>
        <v>0</v>
      </c>
      <c r="H54" s="145">
        <f t="shared" si="14"/>
        <v>0</v>
      </c>
      <c r="I54" s="145">
        <f t="shared" si="9"/>
        <v>26053</v>
      </c>
      <c r="J54" s="147">
        <f>SUM(J56:J64)</f>
        <v>0</v>
      </c>
      <c r="K54" s="145">
        <f t="shared" si="12"/>
        <v>26053</v>
      </c>
    </row>
    <row r="55" spans="1:11" x14ac:dyDescent="0.25">
      <c r="A55" s="142" t="s">
        <v>226</v>
      </c>
      <c r="B55" s="143"/>
      <c r="C55" s="144"/>
      <c r="D55" s="144"/>
      <c r="E55" s="144"/>
      <c r="F55" s="144"/>
      <c r="G55" s="144"/>
      <c r="H55" s="144"/>
      <c r="I55" s="145">
        <f t="shared" si="9"/>
        <v>0</v>
      </c>
      <c r="J55" s="148"/>
      <c r="K55" s="145"/>
    </row>
    <row r="56" spans="1:11" ht="24" x14ac:dyDescent="0.25">
      <c r="A56" s="142" t="s">
        <v>352</v>
      </c>
      <c r="B56" s="143" t="s">
        <v>65</v>
      </c>
      <c r="C56" s="98"/>
      <c r="D56" s="98"/>
      <c r="E56" s="98"/>
      <c r="F56" s="144"/>
      <c r="G56" s="98"/>
      <c r="H56" s="98"/>
      <c r="I56" s="145">
        <f t="shared" si="9"/>
        <v>0</v>
      </c>
      <c r="J56" s="145"/>
      <c r="K56" s="145">
        <f t="shared" ref="K56:K65" si="15">I56+J56</f>
        <v>0</v>
      </c>
    </row>
    <row r="57" spans="1:11" ht="24" x14ac:dyDescent="0.25">
      <c r="A57" s="132" t="s">
        <v>353</v>
      </c>
      <c r="B57" s="133" t="s">
        <v>66</v>
      </c>
      <c r="C57" s="130"/>
      <c r="D57" s="130"/>
      <c r="E57" s="130"/>
      <c r="F57" s="130"/>
      <c r="G57" s="130"/>
      <c r="H57" s="130"/>
      <c r="I57" s="131">
        <f t="shared" si="9"/>
        <v>0</v>
      </c>
      <c r="J57" s="131"/>
      <c r="K57" s="131">
        <f t="shared" si="15"/>
        <v>0</v>
      </c>
    </row>
    <row r="58" spans="1:11" x14ac:dyDescent="0.25">
      <c r="A58" s="132" t="s">
        <v>384</v>
      </c>
      <c r="B58" s="133" t="s">
        <v>67</v>
      </c>
      <c r="C58" s="85"/>
      <c r="D58" s="85"/>
      <c r="E58" s="85"/>
      <c r="F58" s="130"/>
      <c r="G58" s="85"/>
      <c r="H58" s="85"/>
      <c r="I58" s="131">
        <f t="shared" si="9"/>
        <v>0</v>
      </c>
      <c r="J58" s="131"/>
      <c r="K58" s="131">
        <f t="shared" si="15"/>
        <v>0</v>
      </c>
    </row>
    <row r="59" spans="1:11" ht="24" x14ac:dyDescent="0.25">
      <c r="A59" s="132" t="s">
        <v>378</v>
      </c>
      <c r="B59" s="133" t="s">
        <v>68</v>
      </c>
      <c r="C59" s="130"/>
      <c r="D59" s="130"/>
      <c r="E59" s="130"/>
      <c r="F59" s="130"/>
      <c r="G59" s="130"/>
      <c r="H59" s="130"/>
      <c r="I59" s="131">
        <f t="shared" si="9"/>
        <v>0</v>
      </c>
      <c r="J59" s="131"/>
      <c r="K59" s="131">
        <f t="shared" si="15"/>
        <v>0</v>
      </c>
    </row>
    <row r="60" spans="1:11" x14ac:dyDescent="0.25">
      <c r="A60" s="132" t="s">
        <v>236</v>
      </c>
      <c r="B60" s="133" t="s">
        <v>69</v>
      </c>
      <c r="C60" s="130"/>
      <c r="D60" s="130"/>
      <c r="E60" s="130"/>
      <c r="F60" s="130"/>
      <c r="G60" s="130"/>
      <c r="H60" s="130"/>
      <c r="I60" s="131">
        <f t="shared" si="9"/>
        <v>0</v>
      </c>
      <c r="J60" s="131"/>
      <c r="K60" s="131">
        <f t="shared" si="15"/>
        <v>0</v>
      </c>
    </row>
    <row r="61" spans="1:11" x14ac:dyDescent="0.25">
      <c r="A61" s="132" t="s">
        <v>249</v>
      </c>
      <c r="B61" s="133" t="s">
        <v>70</v>
      </c>
      <c r="C61" s="85"/>
      <c r="D61" s="85"/>
      <c r="E61" s="130"/>
      <c r="F61" s="130"/>
      <c r="G61" s="85"/>
      <c r="H61" s="85"/>
      <c r="I61" s="131">
        <f t="shared" si="9"/>
        <v>0</v>
      </c>
      <c r="J61" s="131"/>
      <c r="K61" s="131">
        <f t="shared" si="15"/>
        <v>0</v>
      </c>
    </row>
    <row r="62" spans="1:11" ht="23.25" customHeight="1" x14ac:dyDescent="0.25">
      <c r="A62" s="132" t="s">
        <v>379</v>
      </c>
      <c r="B62" s="133" t="s">
        <v>71</v>
      </c>
      <c r="C62" s="85"/>
      <c r="D62" s="85"/>
      <c r="E62" s="85"/>
      <c r="F62" s="130"/>
      <c r="G62" s="85"/>
      <c r="H62" s="85"/>
      <c r="I62" s="131">
        <f t="shared" si="9"/>
        <v>0</v>
      </c>
      <c r="J62" s="131"/>
      <c r="K62" s="131">
        <f t="shared" si="15"/>
        <v>0</v>
      </c>
    </row>
    <row r="63" spans="1:11" x14ac:dyDescent="0.25">
      <c r="A63" s="132" t="s">
        <v>356</v>
      </c>
      <c r="B63" s="133" t="s">
        <v>72</v>
      </c>
      <c r="C63" s="130"/>
      <c r="D63" s="130"/>
      <c r="E63" s="130"/>
      <c r="F63" s="130"/>
      <c r="G63" s="130"/>
      <c r="H63" s="130"/>
      <c r="I63" s="131">
        <f t="shared" si="9"/>
        <v>0</v>
      </c>
      <c r="J63" s="131"/>
      <c r="K63" s="131">
        <f t="shared" si="15"/>
        <v>0</v>
      </c>
    </row>
    <row r="64" spans="1:11" x14ac:dyDescent="0.25">
      <c r="A64" s="132" t="s">
        <v>380</v>
      </c>
      <c r="B64" s="133" t="s">
        <v>73</v>
      </c>
      <c r="C64" s="85"/>
      <c r="D64" s="85"/>
      <c r="E64" s="85"/>
      <c r="F64" s="130">
        <v>26053</v>
      </c>
      <c r="G64" s="85"/>
      <c r="H64" s="85"/>
      <c r="I64" s="131">
        <f t="shared" si="9"/>
        <v>26053</v>
      </c>
      <c r="J64" s="131"/>
      <c r="K64" s="131">
        <f t="shared" si="15"/>
        <v>26053</v>
      </c>
    </row>
    <row r="65" spans="1:11" x14ac:dyDescent="0.25">
      <c r="A65" s="132" t="s">
        <v>381</v>
      </c>
      <c r="B65" s="133" t="s">
        <v>74</v>
      </c>
      <c r="C65" s="140">
        <f>SUM(C67,C72:C80)</f>
        <v>1971574</v>
      </c>
      <c r="D65" s="140">
        <f t="shared" ref="D65:J65" si="16">SUM(D67,D72:D80)</f>
        <v>0</v>
      </c>
      <c r="E65" s="140">
        <f t="shared" si="16"/>
        <v>0</v>
      </c>
      <c r="F65" s="140">
        <f t="shared" si="16"/>
        <v>0</v>
      </c>
      <c r="G65" s="140">
        <f t="shared" si="16"/>
        <v>-4159127</v>
      </c>
      <c r="H65" s="140">
        <f t="shared" si="16"/>
        <v>0</v>
      </c>
      <c r="I65" s="131">
        <f t="shared" si="9"/>
        <v>-2187553</v>
      </c>
      <c r="J65" s="134">
        <f t="shared" si="16"/>
        <v>0</v>
      </c>
      <c r="K65" s="131">
        <f t="shared" si="15"/>
        <v>-2187553</v>
      </c>
    </row>
    <row r="66" spans="1:11" x14ac:dyDescent="0.25">
      <c r="A66" s="132" t="s">
        <v>226</v>
      </c>
      <c r="B66" s="133"/>
      <c r="C66" s="141"/>
      <c r="D66" s="141"/>
      <c r="E66" s="141"/>
      <c r="F66" s="141"/>
      <c r="G66" s="141"/>
      <c r="H66" s="141"/>
      <c r="I66" s="131"/>
      <c r="J66" s="135"/>
      <c r="K66" s="131"/>
    </row>
    <row r="67" spans="1:11" x14ac:dyDescent="0.25">
      <c r="A67" s="132" t="s">
        <v>382</v>
      </c>
      <c r="B67" s="133" t="s">
        <v>75</v>
      </c>
      <c r="C67" s="140">
        <f t="shared" ref="C67:H67" si="17">SUM(C69:C71)</f>
        <v>0</v>
      </c>
      <c r="D67" s="140">
        <f t="shared" si="17"/>
        <v>0</v>
      </c>
      <c r="E67" s="140">
        <f t="shared" si="17"/>
        <v>0</v>
      </c>
      <c r="F67" s="140">
        <f t="shared" si="17"/>
        <v>0</v>
      </c>
      <c r="G67" s="140">
        <f t="shared" si="17"/>
        <v>0</v>
      </c>
      <c r="H67" s="140">
        <f t="shared" si="17"/>
        <v>0</v>
      </c>
      <c r="I67" s="131">
        <f t="shared" si="9"/>
        <v>0</v>
      </c>
      <c r="J67" s="134">
        <f>SUM(J69:J71)</f>
        <v>0</v>
      </c>
      <c r="K67" s="131">
        <f t="shared" ref="K67" si="18">I67+J67</f>
        <v>0</v>
      </c>
    </row>
    <row r="68" spans="1:11" x14ac:dyDescent="0.25">
      <c r="A68" s="132" t="s">
        <v>226</v>
      </c>
      <c r="B68" s="133"/>
      <c r="C68" s="141"/>
      <c r="D68" s="141"/>
      <c r="E68" s="141"/>
      <c r="F68" s="141"/>
      <c r="G68" s="141"/>
      <c r="H68" s="141"/>
      <c r="I68" s="131"/>
      <c r="J68" s="135"/>
      <c r="K68" s="131"/>
    </row>
    <row r="69" spans="1:11" x14ac:dyDescent="0.25">
      <c r="A69" s="132" t="s">
        <v>359</v>
      </c>
      <c r="B69" s="133"/>
      <c r="C69" s="130"/>
      <c r="D69" s="130"/>
      <c r="E69" s="130"/>
      <c r="F69" s="130"/>
      <c r="G69" s="130"/>
      <c r="H69" s="130"/>
      <c r="I69" s="131">
        <f t="shared" si="9"/>
        <v>0</v>
      </c>
      <c r="J69" s="131"/>
      <c r="K69" s="131">
        <f t="shared" ref="K69:K81" si="19">I69+J69</f>
        <v>0</v>
      </c>
    </row>
    <row r="70" spans="1:11" x14ac:dyDescent="0.25">
      <c r="A70" s="132" t="s">
        <v>360</v>
      </c>
      <c r="B70" s="133"/>
      <c r="C70" s="130"/>
      <c r="D70" s="130"/>
      <c r="E70" s="130"/>
      <c r="F70" s="130"/>
      <c r="G70" s="130"/>
      <c r="H70" s="130"/>
      <c r="I70" s="131">
        <f t="shared" si="9"/>
        <v>0</v>
      </c>
      <c r="J70" s="131"/>
      <c r="K70" s="131">
        <f t="shared" si="19"/>
        <v>0</v>
      </c>
    </row>
    <row r="71" spans="1:11" x14ac:dyDescent="0.25">
      <c r="A71" s="132" t="s">
        <v>361</v>
      </c>
      <c r="B71" s="133"/>
      <c r="C71" s="130"/>
      <c r="D71" s="130"/>
      <c r="E71" s="130"/>
      <c r="F71" s="130"/>
      <c r="G71" s="130"/>
      <c r="H71" s="130"/>
      <c r="I71" s="131">
        <f t="shared" si="9"/>
        <v>0</v>
      </c>
      <c r="J71" s="131"/>
      <c r="K71" s="131">
        <f t="shared" si="19"/>
        <v>0</v>
      </c>
    </row>
    <row r="72" spans="1:11" x14ac:dyDescent="0.25">
      <c r="A72" s="132" t="s">
        <v>362</v>
      </c>
      <c r="B72" s="133" t="s">
        <v>76</v>
      </c>
      <c r="C72" s="130"/>
      <c r="D72" s="130"/>
      <c r="E72" s="130"/>
      <c r="F72" s="130"/>
      <c r="G72" s="130"/>
      <c r="H72" s="130"/>
      <c r="I72" s="131">
        <f t="shared" si="9"/>
        <v>0</v>
      </c>
      <c r="J72" s="131"/>
      <c r="K72" s="131">
        <f t="shared" si="19"/>
        <v>0</v>
      </c>
    </row>
    <row r="73" spans="1:11" x14ac:dyDescent="0.25">
      <c r="A73" s="132" t="s">
        <v>363</v>
      </c>
      <c r="B73" s="133" t="s">
        <v>77</v>
      </c>
      <c r="C73" s="130">
        <v>1971574</v>
      </c>
      <c r="D73" s="130"/>
      <c r="E73" s="130"/>
      <c r="F73" s="130"/>
      <c r="G73" s="130"/>
      <c r="H73" s="130"/>
      <c r="I73" s="131">
        <f t="shared" si="9"/>
        <v>1971574</v>
      </c>
      <c r="J73" s="131"/>
      <c r="K73" s="131">
        <f t="shared" si="19"/>
        <v>1971574</v>
      </c>
    </row>
    <row r="74" spans="1:11" x14ac:dyDescent="0.25">
      <c r="A74" s="132" t="s">
        <v>383</v>
      </c>
      <c r="B74" s="133" t="s">
        <v>78</v>
      </c>
      <c r="C74" s="130"/>
      <c r="D74" s="130"/>
      <c r="E74" s="130"/>
      <c r="F74" s="130"/>
      <c r="G74" s="130"/>
      <c r="H74" s="130"/>
      <c r="I74" s="131">
        <f t="shared" si="9"/>
        <v>0</v>
      </c>
      <c r="J74" s="131"/>
      <c r="K74" s="131">
        <f t="shared" si="19"/>
        <v>0</v>
      </c>
    </row>
    <row r="75" spans="1:11" x14ac:dyDescent="0.25">
      <c r="A75" s="132" t="s">
        <v>365</v>
      </c>
      <c r="B75" s="133" t="s">
        <v>79</v>
      </c>
      <c r="C75" s="130"/>
      <c r="D75" s="130"/>
      <c r="E75" s="130"/>
      <c r="F75" s="130"/>
      <c r="G75" s="130"/>
      <c r="H75" s="130"/>
      <c r="I75" s="131">
        <f t="shared" si="9"/>
        <v>0</v>
      </c>
      <c r="J75" s="131"/>
      <c r="K75" s="131">
        <f t="shared" si="19"/>
        <v>0</v>
      </c>
    </row>
    <row r="76" spans="1:11" x14ac:dyDescent="0.25">
      <c r="A76" s="132" t="s">
        <v>385</v>
      </c>
      <c r="B76" s="133" t="s">
        <v>80</v>
      </c>
      <c r="C76" s="130"/>
      <c r="D76" s="130"/>
      <c r="E76" s="130"/>
      <c r="F76" s="130"/>
      <c r="G76" s="130">
        <v>-4159127</v>
      </c>
      <c r="H76" s="130"/>
      <c r="I76" s="131">
        <f t="shared" si="9"/>
        <v>-4159127</v>
      </c>
      <c r="J76" s="131"/>
      <c r="K76" s="131">
        <f t="shared" si="19"/>
        <v>-4159127</v>
      </c>
    </row>
    <row r="77" spans="1:11" x14ac:dyDescent="0.25">
      <c r="A77" s="132" t="s">
        <v>367</v>
      </c>
      <c r="B77" s="133" t="s">
        <v>81</v>
      </c>
      <c r="C77" s="130"/>
      <c r="D77" s="130"/>
      <c r="E77" s="130"/>
      <c r="F77" s="130"/>
      <c r="G77" s="130"/>
      <c r="H77" s="130"/>
      <c r="I77" s="131">
        <f t="shared" si="9"/>
        <v>0</v>
      </c>
      <c r="J77" s="131"/>
      <c r="K77" s="131">
        <f t="shared" si="19"/>
        <v>0</v>
      </c>
    </row>
    <row r="78" spans="1:11" x14ac:dyDescent="0.25">
      <c r="A78" s="132" t="s">
        <v>368</v>
      </c>
      <c r="B78" s="133" t="s">
        <v>82</v>
      </c>
      <c r="C78" s="130"/>
      <c r="D78" s="130"/>
      <c r="E78" s="130"/>
      <c r="F78" s="130"/>
      <c r="G78" s="130"/>
      <c r="H78" s="130"/>
      <c r="I78" s="131">
        <f t="shared" si="9"/>
        <v>0</v>
      </c>
      <c r="J78" s="131"/>
      <c r="K78" s="131">
        <f t="shared" si="19"/>
        <v>0</v>
      </c>
    </row>
    <row r="79" spans="1:11" x14ac:dyDescent="0.25">
      <c r="A79" s="132" t="s">
        <v>369</v>
      </c>
      <c r="B79" s="133" t="s">
        <v>83</v>
      </c>
      <c r="C79" s="130"/>
      <c r="D79" s="130"/>
      <c r="E79" s="130"/>
      <c r="F79" s="130"/>
      <c r="G79" s="130"/>
      <c r="H79" s="130"/>
      <c r="I79" s="131">
        <f t="shared" si="9"/>
        <v>0</v>
      </c>
      <c r="J79" s="131"/>
      <c r="K79" s="131">
        <f t="shared" si="19"/>
        <v>0</v>
      </c>
    </row>
    <row r="80" spans="1:11" x14ac:dyDescent="0.25">
      <c r="A80" s="132" t="s">
        <v>370</v>
      </c>
      <c r="B80" s="133" t="s">
        <v>84</v>
      </c>
      <c r="C80" s="130"/>
      <c r="D80" s="130"/>
      <c r="E80" s="130"/>
      <c r="F80" s="130"/>
      <c r="G80" s="130"/>
      <c r="H80" s="130"/>
      <c r="I80" s="131">
        <f t="shared" si="9"/>
        <v>0</v>
      </c>
      <c r="J80" s="131"/>
      <c r="K80" s="131">
        <f t="shared" si="19"/>
        <v>0</v>
      </c>
    </row>
    <row r="81" spans="1:11" s="84" customFormat="1" x14ac:dyDescent="0.25">
      <c r="A81" s="128" t="s">
        <v>390</v>
      </c>
      <c r="B81" s="129">
        <v>800</v>
      </c>
      <c r="C81" s="131">
        <f t="shared" ref="C81:H81" si="20">SUM(C51+C52+C65)</f>
        <v>4727559</v>
      </c>
      <c r="D81" s="131">
        <f t="shared" si="20"/>
        <v>0</v>
      </c>
      <c r="E81" s="131">
        <f t="shared" si="20"/>
        <v>0</v>
      </c>
      <c r="F81" s="131">
        <f t="shared" si="20"/>
        <v>258888</v>
      </c>
      <c r="G81" s="131">
        <f t="shared" si="20"/>
        <v>69169805</v>
      </c>
      <c r="H81" s="131">
        <f t="shared" si="20"/>
        <v>0</v>
      </c>
      <c r="I81" s="131">
        <f t="shared" si="9"/>
        <v>74156252</v>
      </c>
      <c r="J81" s="134">
        <f>SUM(J51+J52+J65)</f>
        <v>0</v>
      </c>
      <c r="K81" s="131">
        <f t="shared" si="19"/>
        <v>74156252</v>
      </c>
    </row>
    <row r="82" spans="1:11" s="93" customFormat="1" x14ac:dyDescent="0.25">
      <c r="A82" s="91"/>
      <c r="B82" s="91"/>
      <c r="C82" s="92"/>
      <c r="D82" s="92"/>
      <c r="E82" s="92"/>
      <c r="F82" s="92"/>
      <c r="G82" s="92"/>
      <c r="H82" s="92"/>
      <c r="I82" s="91"/>
      <c r="J82" s="91"/>
      <c r="K82" s="91"/>
    </row>
    <row r="83" spans="1:11" x14ac:dyDescent="0.25">
      <c r="A83" s="149"/>
    </row>
    <row r="84" spans="1:11" x14ac:dyDescent="0.25">
      <c r="A84" s="150" t="str">
        <f>Ф1!A144</f>
        <v xml:space="preserve">Басқарма Төрағасының экономика және қаржы </v>
      </c>
    </row>
    <row r="85" spans="1:11" ht="13.8" x14ac:dyDescent="0.4">
      <c r="A85" s="150" t="str">
        <f>Ф1!A145</f>
        <v>жөніндегі орынбасары                                     Чеботарёва Людмила Анатольевна</v>
      </c>
      <c r="C85" s="94" t="s">
        <v>14</v>
      </c>
    </row>
    <row r="86" spans="1:11" x14ac:dyDescent="0.25">
      <c r="A86" s="149" t="str">
        <f>Ф1!A146</f>
        <v xml:space="preserve">                                                                                           (тегі, аты-жөні)</v>
      </c>
      <c r="C86" s="81" t="s">
        <v>201</v>
      </c>
    </row>
    <row r="87" spans="1:11" x14ac:dyDescent="0.25">
      <c r="A87" s="149"/>
      <c r="C87" s="95"/>
    </row>
    <row r="88" spans="1:11" x14ac:dyDescent="0.25">
      <c r="A88" s="149"/>
      <c r="C88" s="95"/>
    </row>
    <row r="89" spans="1:11" ht="13.8" x14ac:dyDescent="0.4">
      <c r="A89" s="150" t="str">
        <f>Ф1!A149</f>
        <v>Бас бухгалтер                                Оразбекова Динара Тлеукеновна</v>
      </c>
      <c r="C89" s="94" t="s">
        <v>14</v>
      </c>
    </row>
    <row r="90" spans="1:11" x14ac:dyDescent="0.25">
      <c r="A90" s="149" t="str">
        <f>Ф1!A150</f>
        <v xml:space="preserve">                                                                                          (тегі, аты-жөні)</v>
      </c>
      <c r="C90" s="95" t="s">
        <v>201</v>
      </c>
    </row>
    <row r="91" spans="1:11" x14ac:dyDescent="0.25">
      <c r="A91" s="149" t="str">
        <f>Ф1!A151</f>
        <v>Мөр орны</v>
      </c>
    </row>
  </sheetData>
  <mergeCells count="7">
    <mergeCell ref="J2:K2"/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63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Эскерова Ольга Игоревна</cp:lastModifiedBy>
  <cp:lastPrinted>2021-11-03T10:07:12Z</cp:lastPrinted>
  <dcterms:created xsi:type="dcterms:W3CDTF">2021-03-15T02:50:55Z</dcterms:created>
  <dcterms:modified xsi:type="dcterms:W3CDTF">2021-11-03T10:07:56Z</dcterms:modified>
</cp:coreProperties>
</file>