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2 кв 2024\На сайте\"/>
    </mc:Choice>
  </mc:AlternateContent>
  <xr:revisionPtr revIDLastSave="0" documentId="13_ncr:1_{7F93ACA5-AB92-41F4-969F-B66445BC97A9}" xr6:coauthVersionLast="36" xr6:coauthVersionMax="36" xr10:uidLastSave="{00000000-0000-0000-0000-000000000000}"/>
  <bookViews>
    <workbookView xWindow="0" yWindow="0" windowWidth="13995" windowHeight="10380" activeTab="3" xr2:uid="{0A9D7AD1-D905-4FA7-868F-55037195D8F5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atabase">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nt_Area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corder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1685BA3A_9DF0_4A41_ABD5_F58C10CA80A0_.wvu.PrintArea" localSheetId="0" hidden="1">Ф1!$A$1:$D$151</definedName>
    <definedName name="Z_1685BA3A_9DF0_4A41_ABD5_F58C10CA80A0_.wvu.PrintArea" localSheetId="1" hidden="1">Ф2!$A$1:$D$71</definedName>
    <definedName name="Z_1685BA3A_9DF0_4A41_ABD5_F58C10CA80A0_.wvu.PrintArea" localSheetId="2" hidden="1">Ф3!$A$1:$D$97</definedName>
    <definedName name="Z_1685BA3A_9DF0_4A41_ABD5_F58C10CA80A0_.wvu.PrintArea" localSheetId="3" hidden="1">Ф4!$A$1:$K$94</definedName>
    <definedName name="Z_1685BA3A_9DF0_4A41_ABD5_F58C10CA80A0_.wvu.PrintTitles" localSheetId="3" hidden="1">Ф4!$16:$17</definedName>
    <definedName name="Z_1685BA3A_9DF0_4A41_ABD5_F58C10CA80A0_.wvu.Rows" localSheetId="2" hidden="1">Ф3!$1:$1</definedName>
    <definedName name="Z_1685BA3A_9DF0_4A41_ABD5_F58C10CA80A0_.wvu.Rows" localSheetId="3" hidden="1">Ф4!$86:$87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B4246BD1_D204_4326_8F77_064E1B798DB7_.wvu.Cols" localSheetId="1" hidden="1">Ф2!#REF!</definedName>
    <definedName name="Z_B4246BD1_D204_4326_8F77_064E1B798DB7_.wvu.Rows" localSheetId="3" hidden="1">Ф4!$1:$15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Ф4!$16:$17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Ф1!$A$1:$D$151</definedName>
    <definedName name="_xlnm.Print_Area" localSheetId="1">Ф2!$A$1:$D$71</definedName>
    <definedName name="_xlnm.Print_Area" localSheetId="2">Ф3!$A$1:$D$97</definedName>
    <definedName name="_xlnm.Print_Area" localSheetId="3">Ф4!$A$1:$K$94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2" i="4" l="1"/>
  <c r="A89" i="4"/>
  <c r="K84" i="4"/>
  <c r="I84" i="4"/>
  <c r="I83" i="4"/>
  <c r="K83" i="4" s="1"/>
  <c r="K82" i="4"/>
  <c r="I82" i="4"/>
  <c r="K81" i="4"/>
  <c r="I81" i="4"/>
  <c r="K80" i="4"/>
  <c r="I80" i="4"/>
  <c r="I79" i="4"/>
  <c r="K79" i="4" s="1"/>
  <c r="K78" i="4"/>
  <c r="I78" i="4"/>
  <c r="I77" i="4"/>
  <c r="K77" i="4" s="1"/>
  <c r="K76" i="4"/>
  <c r="I76" i="4"/>
  <c r="K75" i="4"/>
  <c r="I75" i="4"/>
  <c r="K74" i="4"/>
  <c r="I74" i="4"/>
  <c r="I73" i="4"/>
  <c r="K73" i="4" s="1"/>
  <c r="J71" i="4"/>
  <c r="H71" i="4"/>
  <c r="H69" i="4" s="1"/>
  <c r="G71" i="4"/>
  <c r="G69" i="4" s="1"/>
  <c r="F71" i="4"/>
  <c r="F69" i="4" s="1"/>
  <c r="E71" i="4"/>
  <c r="E69" i="4" s="1"/>
  <c r="D71" i="4"/>
  <c r="C71" i="4"/>
  <c r="K71" i="4" s="1"/>
  <c r="J69" i="4"/>
  <c r="D69" i="4"/>
  <c r="I68" i="4"/>
  <c r="K68" i="4" s="1"/>
  <c r="K67" i="4"/>
  <c r="I67" i="4"/>
  <c r="K66" i="4"/>
  <c r="I66" i="4"/>
  <c r="K65" i="4"/>
  <c r="I65" i="4"/>
  <c r="K64" i="4"/>
  <c r="I64" i="4"/>
  <c r="K63" i="4"/>
  <c r="I63" i="4"/>
  <c r="K62" i="4"/>
  <c r="I62" i="4"/>
  <c r="I61" i="4"/>
  <c r="K61" i="4" s="1"/>
  <c r="K60" i="4"/>
  <c r="I60" i="4"/>
  <c r="I59" i="4"/>
  <c r="J58" i="4"/>
  <c r="J56" i="4" s="1"/>
  <c r="H58" i="4"/>
  <c r="G58" i="4"/>
  <c r="F58" i="4"/>
  <c r="E58" i="4"/>
  <c r="D58" i="4"/>
  <c r="C58" i="4"/>
  <c r="I58" i="4" s="1"/>
  <c r="K58" i="4" s="1"/>
  <c r="G57" i="4"/>
  <c r="I57" i="4" s="1"/>
  <c r="K57" i="4" s="1"/>
  <c r="H56" i="4"/>
  <c r="F56" i="4"/>
  <c r="E56" i="4"/>
  <c r="D56" i="4"/>
  <c r="C56" i="4"/>
  <c r="K51" i="4"/>
  <c r="I51" i="4"/>
  <c r="K49" i="4"/>
  <c r="I49" i="4"/>
  <c r="K48" i="4"/>
  <c r="I48" i="4"/>
  <c r="K47" i="4"/>
  <c r="I47" i="4"/>
  <c r="K46" i="4"/>
  <c r="I46" i="4"/>
  <c r="I45" i="4"/>
  <c r="K45" i="4" s="1"/>
  <c r="K44" i="4"/>
  <c r="I44" i="4"/>
  <c r="K43" i="4"/>
  <c r="I43" i="4"/>
  <c r="K42" i="4"/>
  <c r="I42" i="4"/>
  <c r="K41" i="4"/>
  <c r="I41" i="4"/>
  <c r="K40" i="4"/>
  <c r="I40" i="4"/>
  <c r="K39" i="4"/>
  <c r="I39" i="4"/>
  <c r="K38" i="4"/>
  <c r="I38" i="4"/>
  <c r="J36" i="4"/>
  <c r="J34" i="4" s="1"/>
  <c r="H36" i="4"/>
  <c r="H34" i="4" s="1"/>
  <c r="G36" i="4"/>
  <c r="F36" i="4"/>
  <c r="E36" i="4"/>
  <c r="K36" i="4" s="1"/>
  <c r="D36" i="4"/>
  <c r="C36" i="4"/>
  <c r="G34" i="4"/>
  <c r="F34" i="4"/>
  <c r="E34" i="4"/>
  <c r="D34" i="4"/>
  <c r="C34" i="4"/>
  <c r="K33" i="4"/>
  <c r="I33" i="4"/>
  <c r="K32" i="4"/>
  <c r="I32" i="4"/>
  <c r="K31" i="4"/>
  <c r="I31" i="4"/>
  <c r="K30" i="4"/>
  <c r="I30" i="4"/>
  <c r="I29" i="4"/>
  <c r="K29" i="4" s="1"/>
  <c r="K28" i="4"/>
  <c r="I28" i="4"/>
  <c r="K27" i="4"/>
  <c r="K26" i="4"/>
  <c r="I26" i="4"/>
  <c r="K25" i="4"/>
  <c r="J23" i="4"/>
  <c r="H23" i="4"/>
  <c r="H21" i="4" s="1"/>
  <c r="G23" i="4"/>
  <c r="F23" i="4"/>
  <c r="F21" i="4" s="1"/>
  <c r="E23" i="4"/>
  <c r="D23" i="4"/>
  <c r="C23" i="4"/>
  <c r="C21" i="4" s="1"/>
  <c r="I21" i="4" s="1"/>
  <c r="K21" i="4" s="1"/>
  <c r="K22" i="4"/>
  <c r="I22" i="4"/>
  <c r="J21" i="4"/>
  <c r="G21" i="4"/>
  <c r="E21" i="4"/>
  <c r="D21" i="4"/>
  <c r="J20" i="4"/>
  <c r="H20" i="4"/>
  <c r="H50" i="4" s="1"/>
  <c r="G20" i="4"/>
  <c r="G50" i="4" s="1"/>
  <c r="F20" i="4"/>
  <c r="F50" i="4" s="1"/>
  <c r="E20" i="4"/>
  <c r="E50" i="4" s="1"/>
  <c r="D20" i="4"/>
  <c r="D50" i="4" s="1"/>
  <c r="C20" i="4"/>
  <c r="I20" i="4" s="1"/>
  <c r="K20" i="4" s="1"/>
  <c r="K19" i="4"/>
  <c r="I19" i="4"/>
  <c r="I18" i="4"/>
  <c r="K18" i="4" s="1"/>
  <c r="C14" i="4"/>
  <c r="D77" i="3"/>
  <c r="C77" i="3"/>
  <c r="D71" i="3"/>
  <c r="D84" i="3" s="1"/>
  <c r="C71" i="3"/>
  <c r="D54" i="3"/>
  <c r="C54" i="3"/>
  <c r="D40" i="3"/>
  <c r="C40" i="3"/>
  <c r="D29" i="3"/>
  <c r="C29" i="3"/>
  <c r="C38" i="3" s="1"/>
  <c r="D21" i="3"/>
  <c r="D38" i="3" s="1"/>
  <c r="C21" i="3"/>
  <c r="B12" i="3"/>
  <c r="D52" i="2"/>
  <c r="C52" i="2"/>
  <c r="D46" i="2"/>
  <c r="D35" i="2" s="1"/>
  <c r="C46" i="2"/>
  <c r="C35" i="2" s="1"/>
  <c r="D19" i="2"/>
  <c r="D22" i="2" s="1"/>
  <c r="D28" i="2" s="1"/>
  <c r="D30" i="2" s="1"/>
  <c r="D32" i="2" s="1"/>
  <c r="C19" i="2"/>
  <c r="C22" i="2" s="1"/>
  <c r="C143" i="1"/>
  <c r="D141" i="1"/>
  <c r="D143" i="1" s="1"/>
  <c r="C141" i="1"/>
  <c r="D130" i="1"/>
  <c r="C130" i="1"/>
  <c r="D121" i="1"/>
  <c r="C121" i="1"/>
  <c r="D118" i="1"/>
  <c r="C118" i="1"/>
  <c r="D111" i="1"/>
  <c r="D133" i="1" s="1"/>
  <c r="C111" i="1"/>
  <c r="C133" i="1" s="1"/>
  <c r="D105" i="1"/>
  <c r="C105" i="1"/>
  <c r="D95" i="1"/>
  <c r="C95" i="1"/>
  <c r="D92" i="1"/>
  <c r="C92" i="1"/>
  <c r="D85" i="1"/>
  <c r="D108" i="1" s="1"/>
  <c r="C85" i="1"/>
  <c r="C108" i="1" s="1"/>
  <c r="C81" i="1"/>
  <c r="D77" i="1"/>
  <c r="C77" i="1"/>
  <c r="D65" i="1"/>
  <c r="C65" i="1"/>
  <c r="D61" i="1"/>
  <c r="C61" i="1"/>
  <c r="D50" i="1"/>
  <c r="D81" i="1" s="1"/>
  <c r="D82" i="1" s="1"/>
  <c r="C50" i="1"/>
  <c r="D47" i="1"/>
  <c r="D44" i="1"/>
  <c r="C44" i="1"/>
  <c r="D36" i="1"/>
  <c r="C36" i="1"/>
  <c r="D26" i="1"/>
  <c r="C26" i="1"/>
  <c r="C47" i="1" s="1"/>
  <c r="D69" i="3" l="1"/>
  <c r="C69" i="3"/>
  <c r="C84" i="3"/>
  <c r="K34" i="4"/>
  <c r="D53" i="2"/>
  <c r="D55" i="2" s="1"/>
  <c r="D33" i="2"/>
  <c r="D60" i="2" s="1"/>
  <c r="D86" i="4"/>
  <c r="D55" i="4"/>
  <c r="D85" i="4" s="1"/>
  <c r="D87" i="4" s="1"/>
  <c r="E86" i="4"/>
  <c r="E55" i="4"/>
  <c r="E85" i="4" s="1"/>
  <c r="E87" i="4" s="1"/>
  <c r="F86" i="4"/>
  <c r="F55" i="4"/>
  <c r="F85" i="4" s="1"/>
  <c r="F87" i="4" s="1"/>
  <c r="G86" i="4"/>
  <c r="G55" i="4"/>
  <c r="C82" i="1"/>
  <c r="H86" i="4"/>
  <c r="H55" i="4"/>
  <c r="H85" i="4" s="1"/>
  <c r="H87" i="4" s="1"/>
  <c r="D87" i="3"/>
  <c r="D89" i="3" s="1"/>
  <c r="C144" i="1"/>
  <c r="C145" i="1" s="1"/>
  <c r="J50" i="4"/>
  <c r="D144" i="1"/>
  <c r="D145" i="1" s="1"/>
  <c r="C28" i="2"/>
  <c r="C87" i="3"/>
  <c r="C89" i="3" s="1"/>
  <c r="I36" i="4"/>
  <c r="I23" i="4"/>
  <c r="K23" i="4" s="1"/>
  <c r="C69" i="4"/>
  <c r="I34" i="4"/>
  <c r="C50" i="4"/>
  <c r="G56" i="4"/>
  <c r="I56" i="4" s="1"/>
  <c r="K56" i="4" s="1"/>
  <c r="I71" i="4"/>
  <c r="G85" i="4" l="1"/>
  <c r="G87" i="4" s="1"/>
  <c r="I50" i="4"/>
  <c r="C86" i="4"/>
  <c r="K50" i="4"/>
  <c r="K86" i="4" s="1"/>
  <c r="C55" i="4"/>
  <c r="K69" i="4"/>
  <c r="I69" i="4"/>
  <c r="C30" i="2"/>
  <c r="J55" i="4"/>
  <c r="J85" i="4" s="1"/>
  <c r="J87" i="4" s="1"/>
  <c r="J86" i="4"/>
  <c r="C32" i="2" l="1"/>
  <c r="C85" i="4"/>
  <c r="I55" i="4"/>
  <c r="K55" i="4" s="1"/>
  <c r="C87" i="4" l="1"/>
  <c r="I85" i="4"/>
  <c r="K85" i="4" s="1"/>
  <c r="K87" i="4" s="1"/>
  <c r="C53" i="2"/>
  <c r="C55" i="2" s="1"/>
  <c r="C33" i="2"/>
  <c r="C6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D17B04A2-1A46-4A6E-8616-337CAD4683B6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6" authorId="0" shapeId="0" xr:uid="{55394BE0-4A2C-4AEC-8DD9-B36D45B8AF46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Марченко Елена Анатольевна</author>
    <author>Молдабаева Анара Ермековна</author>
  </authors>
  <commentList>
    <comment ref="E36" authorId="0" shapeId="0" xr:uid="{F8E8BD38-E3AB-4F09-8C78-91B04F248BF0}">
      <text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фин. аренда
</t>
        </r>
      </text>
    </comment>
    <comment ref="E85" authorId="1" shapeId="0" xr:uid="{375F788C-6015-420C-B11F-AEBBF3993F05}">
      <text>
        <r>
          <rPr>
            <sz val="9"/>
            <color indexed="81"/>
            <rFont val="Tahoma"/>
            <family val="2"/>
            <charset val="204"/>
          </rPr>
          <t xml:space="preserve">(021.008 + 021.067) - (022.010 + 022.052)
</t>
        </r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Отклонение 32 014
 - курсовой эффкт на ДС по отчетности ТОО Ulba China
</t>
        </r>
        <r>
          <rPr>
            <b/>
            <sz val="9"/>
            <color indexed="81"/>
            <rFont val="Tahoma"/>
            <family val="2"/>
            <charset val="204"/>
          </rPr>
          <t xml:space="preserve">Тимофеева Дарья Олеговна:
</t>
        </r>
      </text>
    </comment>
    <comment ref="F86" authorId="0" shapeId="0" xr:uid="{EB369BE4-3283-4516-A53E-624E37008EA8}">
      <text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Отклонение 1
 - курсовой эффект возникающий при расчете резерва на обесценению денежных средств  ТОО Ulba China
</t>
        </r>
        <r>
          <rPr>
            <b/>
            <sz val="9"/>
            <color indexed="81"/>
            <rFont val="Tahoma"/>
            <family val="2"/>
            <charset val="204"/>
          </rPr>
          <t>Тимофеева Дарья Олеговна: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<sst xmlns="http://schemas.openxmlformats.org/spreadsheetml/2006/main" count="519" uniqueCount="400">
  <si>
    <t xml:space="preserve">Приложение 1 </t>
  </si>
  <si>
    <t>к приказу Министра финансов Республики Казахстан</t>
  </si>
  <si>
    <t>от 2 марта 2022 года № 241</t>
  </si>
  <si>
    <t>Приложение 2</t>
  </si>
  <si>
    <t>к приказу Министрества финансов Республики Казахстан</t>
  </si>
  <si>
    <t xml:space="preserve">от 28 июня 2017 года № 404 </t>
  </si>
  <si>
    <t xml:space="preserve">Форма 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</si>
  <si>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</si>
  <si>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</si>
  <si>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</si>
  <si>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</si>
  <si>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</si>
  <si>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</si>
  <si>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</si>
  <si>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</si>
  <si>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</si>
  <si>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не 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</si>
  <si>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</si>
  <si>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</si>
  <si>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</si>
  <si>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</si>
  <si>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</si>
  <si>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</si>
  <si>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</si>
  <si>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</si>
  <si>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</si>
  <si>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</si>
  <si>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</si>
  <si>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</si>
  <si>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</si>
  <si>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</si>
  <si>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</si>
  <si>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</si>
  <si>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</si>
  <si>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</si>
  <si>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</si>
  <si>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</si>
  <si>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</si>
  <si>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</si>
  <si>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</si>
  <si>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</si>
  <si>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</si>
  <si>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</si>
  <si>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</si>
  <si>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</si>
  <si>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</si>
  <si>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</si>
  <si>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</si>
  <si>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</si>
  <si>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</si>
  <si>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</si>
  <si>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</si>
  <si>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</si>
  <si>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</si>
  <si>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</si>
  <si>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</si>
  <si>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</si>
  <si>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</si>
  <si>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</si>
  <si>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</si>
  <si>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</si>
  <si>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</si>
  <si>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</si>
  <si>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</si>
  <si>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</si>
  <si>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</si>
  <si>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</si>
  <si>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</si>
  <si>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</si>
  <si>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</si>
  <si>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</si>
  <si>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</si>
  <si>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</si>
  <si>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</si>
  <si>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</si>
  <si>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</si>
  <si>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</si>
  <si>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</si>
  <si>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</si>
  <si>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</si>
  <si>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</si>
  <si>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</si>
  <si>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</si>
  <si>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</si>
  <si>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</si>
  <si>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</si>
  <si>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</si>
  <si>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</si>
  <si>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</si>
  <si>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</si>
  <si>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</si>
  <si>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</si>
  <si>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</si>
  <si>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</si>
  <si>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</si>
  <si>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</si>
  <si>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</si>
  <si>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</si>
  <si>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</si>
  <si>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</si>
  <si>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</si>
  <si>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</si>
  <si>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</si>
  <si>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</si>
  <si>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</si>
  <si>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</si>
  <si>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</si>
  <si>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</si>
  <si>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</si>
  <si>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</si>
  <si>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</si>
  <si>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</si>
  <si>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</si>
  <si>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</si>
  <si>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</si>
  <si>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</si>
  <si>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</si>
  <si>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</si>
  <si>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</si>
  <si>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</si>
  <si>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</si>
  <si>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</si>
  <si>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</si>
  <si>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</si>
  <si>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</si>
  <si>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</si>
  <si>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</si>
  <si>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</si>
  <si>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</si>
  <si>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</si>
  <si>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</si>
  <si>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</si>
  <si>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</si>
  <si>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</si>
  <si>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</si>
  <si>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</si>
  <si>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</si>
  <si>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</si>
  <si>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</si>
  <si>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</si>
  <si>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>Заместитель Председателя Правления                Чеботарёва Людмила Анатольевна</t>
  </si>
  <si>
    <r>
      <rPr>
        <b/>
        <sz val="10"/>
        <rFont val="Arial"/>
        <family val="2"/>
        <charset val="204"/>
      </rPr>
      <t>по экономике и финансам</t>
    </r>
    <r>
      <rPr>
        <sz val="10"/>
        <rFont val="Arial"/>
        <family val="2"/>
        <charset val="204"/>
      </rPr>
      <t xml:space="preserve">                                      (фамилия, имя, отчество)</t>
    </r>
  </si>
  <si>
    <t>(подпись)</t>
  </si>
  <si>
    <r>
      <rPr>
        <b/>
        <sz val="10"/>
        <rFont val="Arial"/>
        <family val="2"/>
        <charset val="204"/>
      </rPr>
      <t>Главный бухгалтер</t>
    </r>
    <r>
      <rPr>
        <sz val="10"/>
        <rFont val="Arial"/>
        <family val="2"/>
        <charset val="204"/>
      </rPr>
      <t xml:space="preserve">                                                    </t>
    </r>
    <r>
      <rPr>
        <b/>
        <sz val="10"/>
        <rFont val="Arial"/>
        <family val="2"/>
        <charset val="204"/>
      </rPr>
      <t>Оразбекова Динара Тлеукеновна</t>
    </r>
  </si>
  <si>
    <t xml:space="preserve">                                                              (фамилия, имя, отчество)</t>
  </si>
  <si>
    <t>Место печати</t>
  </si>
  <si>
    <t xml:space="preserve">Приложение 2 </t>
  </si>
  <si>
    <t>Приложение 3</t>
  </si>
  <si>
    <t>Консолидированный отчёт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</si>
  <si>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</si>
  <si>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</si>
  <si>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</si>
  <si>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</si>
  <si>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</si>
  <si>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</si>
  <si>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</si>
  <si>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</si>
  <si>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</si>
  <si>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</si>
  <si>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</si>
  <si>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</si>
  <si>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</si>
  <si>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</si>
  <si>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</si>
  <si>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</si>
  <si>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</si>
  <si>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</si>
  <si>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</si>
  <si>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</si>
  <si>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</si>
  <si>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</si>
  <si>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</si>
  <si>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</si>
  <si>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</si>
  <si>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</si>
  <si>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</si>
  <si>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</si>
  <si>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</si>
  <si>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</si>
  <si>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</si>
  <si>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</si>
  <si>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</si>
  <si>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</si>
  <si>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</si>
  <si>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</si>
  <si>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</si>
  <si>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</si>
  <si>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</si>
  <si>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</si>
  <si>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</si>
  <si>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</si>
  <si>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</si>
  <si>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</si>
  <si>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</si>
  <si>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</si>
  <si>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</si>
  <si>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</si>
  <si>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</si>
  <si>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</si>
  <si>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</si>
  <si>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</si>
  <si>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</si>
  <si>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</si>
  <si>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</si>
  <si>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</si>
  <si>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</si>
  <si>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</si>
  <si>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</si>
  <si>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</si>
  <si>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</si>
  <si>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</si>
  <si>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</si>
  <si>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</si>
  <si>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</si>
  <si>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</si>
  <si>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</si>
  <si>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</si>
  <si>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</si>
  <si>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Заместитель Председателя Правления         Чеботарёва Людмила Анатольевна</t>
  </si>
  <si>
    <t>________________________________</t>
  </si>
  <si>
    <r>
      <rPr>
        <b/>
        <sz val="10"/>
        <rFont val="Arial"/>
        <family val="2"/>
        <charset val="204"/>
      </rPr>
      <t xml:space="preserve">по экономике и финансам   </t>
    </r>
    <r>
      <rPr>
        <sz val="10"/>
        <rFont val="Arial"/>
        <family val="2"/>
        <charset val="204"/>
      </rPr>
      <t xml:space="preserve">                             (фамилия, имя, отчество)</t>
    </r>
  </si>
  <si>
    <t>Главный бухгалтер                                         Оразбекова Динара Тлеукеновна</t>
  </si>
  <si>
    <t xml:space="preserve">                                                   (фамилия, имя, отчество)</t>
  </si>
  <si>
    <t>ТОЛЬКО ЦЕЛЫЕ ЦИФРЫ, БЕЗ ОКРУГЛЕНИЯ</t>
  </si>
  <si>
    <t xml:space="preserve">Приложение 3 </t>
  </si>
  <si>
    <t xml:space="preserve">                           Приложение №4</t>
  </si>
  <si>
    <t xml:space="preserve">          к приказу Министра финансов Республики Казахстан</t>
  </si>
  <si>
    <t xml:space="preserve">                  </t>
  </si>
  <si>
    <t xml:space="preserve">                </t>
  </si>
  <si>
    <t xml:space="preserve">            от 28 июня 2017 года № 404</t>
  </si>
  <si>
    <t>Форма</t>
  </si>
  <si>
    <t xml:space="preserve">КОНСОЛИДИРОВАННЫЙ ОТЧЁТ О ДВИЖЕНИИ ДЕНЕЖНЫХ СРЕДСТВ  </t>
  </si>
  <si>
    <t xml:space="preserve">по состоянию на </t>
  </si>
  <si>
    <t>(прямой метод)</t>
  </si>
  <si>
    <t>Акционерное общество"Ульбинский металлургический завод"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</si>
  <si>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</si>
  <si>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</si>
  <si>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</si>
  <si>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</si>
  <si>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</si>
  <si>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</si>
  <si>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</si>
  <si>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</si>
  <si>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</si>
  <si>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</si>
  <si>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</si>
  <si>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</si>
  <si>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</si>
  <si>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</si>
  <si>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</si>
  <si>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</si>
  <si>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</si>
  <si>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</si>
  <si>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</si>
  <si>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</si>
  <si>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</si>
  <si>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</si>
  <si>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</si>
  <si>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</si>
  <si>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</si>
  <si>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</si>
  <si>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</si>
  <si>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</si>
  <si>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</si>
  <si>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</si>
  <si>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</si>
  <si>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</si>
  <si>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</si>
  <si>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</si>
  <si>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</si>
  <si>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</si>
  <si>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</si>
  <si>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</si>
  <si>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</si>
  <si>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</si>
  <si>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</si>
  <si>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</si>
  <si>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</si>
  <si>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</si>
  <si>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</si>
  <si>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</si>
  <si>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</si>
  <si>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</si>
  <si>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</si>
  <si>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</si>
  <si>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</si>
  <si>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</si>
  <si>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</si>
  <si>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</si>
  <si>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</si>
  <si>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</si>
  <si>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</si>
  <si>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</si>
  <si>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</si>
  <si>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</si>
  <si>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</si>
  <si>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</si>
  <si>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r>
      <rPr>
        <b/>
        <sz val="10"/>
        <color rgb="FF000000"/>
        <rFont val="Arial"/>
        <family val="2"/>
        <charset val="204"/>
      </rPr>
      <t xml:space="preserve">по экономике и финансам   </t>
    </r>
    <r>
      <rPr>
        <sz val="10"/>
        <color indexed="8"/>
        <rFont val="Arial"/>
        <family val="2"/>
        <charset val="204"/>
      </rPr>
      <t xml:space="preserve">                                      (фамилия, имя, отчество)</t>
    </r>
  </si>
  <si>
    <r>
      <rPr>
        <b/>
        <sz val="10"/>
        <color rgb="FF000000"/>
        <rFont val="Arial"/>
        <family val="2"/>
        <charset val="204"/>
      </rPr>
      <t xml:space="preserve">Главный бухгалтер </t>
    </r>
    <r>
      <rPr>
        <sz val="10"/>
        <color indexed="8"/>
        <rFont val="Arial"/>
        <family val="2"/>
        <charset val="204"/>
      </rPr>
      <t xml:space="preserve">                                       </t>
    </r>
    <r>
      <rPr>
        <b/>
        <sz val="10"/>
        <color rgb="FF000000"/>
        <rFont val="Arial"/>
        <family val="2"/>
        <charset val="204"/>
      </rPr>
      <t xml:space="preserve"> Оразбекова Динара Тлеукеновна</t>
    </r>
  </si>
  <si>
    <t xml:space="preserve">                                                                         (фамилия, имя, отчество)</t>
  </si>
  <si>
    <t>Приложение 5</t>
  </si>
  <si>
    <t xml:space="preserve">                           Приложение №6</t>
  </si>
  <si>
    <t>Консолидированный отчёт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</si>
  <si>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</si>
  <si>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</si>
  <si>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</si>
  <si>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</si>
  <si>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</si>
  <si>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</si>
  <si>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</si>
  <si>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</si>
  <si>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</si>
  <si>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</si>
  <si>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</si>
  <si>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</si>
  <si>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</si>
  <si>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</si>
  <si>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</si>
  <si>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</si>
  <si>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</si>
  <si>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</si>
  <si>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</si>
  <si>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</si>
  <si>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</si>
  <si>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</si>
  <si>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</si>
  <si>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</si>
  <si>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</si>
  <si>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</si>
  <si>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</si>
  <si>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</si>
  <si>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</si>
  <si>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</si>
  <si>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</si>
  <si>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</si>
  <si>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</si>
  <si>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</si>
  <si>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</si>
  <si>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</si>
  <si>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</si>
  <si>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</si>
  <si>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</si>
  <si>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</si>
  <si>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</si>
  <si>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</si>
  <si>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</si>
  <si>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</si>
  <si>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</si>
  <si>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</si>
  <si>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</si>
  <si>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</si>
  <si>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</si>
  <si>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</si>
  <si>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</si>
  <si>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</si>
  <si>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</si>
  <si>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</si>
  <si>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</si>
  <si>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</si>
  <si>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</si>
  <si>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</si>
  <si>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</si>
  <si>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</si>
  <si>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</si>
  <si>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</si>
  <si>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</si>
  <si>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</si>
  <si>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</si>
  <si>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</si>
  <si>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</si>
  <si>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</si>
  <si>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</si>
  <si>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</si>
  <si>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</si>
  <si>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</si>
  <si>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</si>
  <si>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</si>
  <si>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</si>
  <si>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</si>
  <si>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</si>
  <si>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</si>
  <si>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</si>
  <si>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</si>
  <si>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</si>
  <si>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</si>
  <si>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</si>
  <si>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</si>
  <si>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</si>
  <si>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</si>
  <si>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</si>
  <si>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</si>
  <si>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</si>
  <si>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</si>
  <si>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</si>
  <si>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</si>
  <si>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Сальдо на 30 июня отчетного года (строка 500 + строка 600 + строка 700 + строка 719)</t>
  </si>
  <si>
    <t>контроль с Ф1 на начало отчетного периода</t>
  </si>
  <si>
    <t>контроль с Ф1 на конец отчетного периода</t>
  </si>
  <si>
    <r>
      <rPr>
        <b/>
        <sz val="9"/>
        <rFont val="Arial"/>
        <family val="2"/>
        <charset val="204"/>
      </rPr>
      <t xml:space="preserve">по экономике и финансам </t>
    </r>
    <r>
      <rPr>
        <sz val="9"/>
        <rFont val="Arial"/>
        <family val="2"/>
        <charset val="204"/>
      </rPr>
      <t xml:space="preserve">                                         (фамилия, имя, отчество)</t>
    </r>
  </si>
  <si>
    <t xml:space="preserve">                                                                     (фамилия, имя, отчество)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</si>
</sst>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.0000"/>
    <numFmt numFmtId="168" formatCode="0.00000"/>
    <numFmt numFmtId="169" formatCode="_-* #,##0.00_р_._-;\-* #,##0.00_р_._-;_-* &quot;-&quot;??_р_._-;_-@_-"/>
    <numFmt numFmtId="170" formatCode="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4" fontId="1" fillId="0" borderId="0"/>
    <xf numFmtId="164" fontId="1" fillId="0" borderId="0"/>
  </cellStyleXfs>
  <cellXfs count="192">
    <xf numFmtId="0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2" fillId="0" borderId="0" xfId="2" applyNumberFormat="1" applyFont="1" applyProtection="1">
      <protection locked="0"/>
    </xf>
    <xf numFmtId="164" fontId="1" fillId="0" borderId="0" xfId="2" applyFont="1" applyAlignment="1">
      <alignment horizontal="right"/>
    </xf>
    <xf numFmtId="165" fontId="2" fillId="0" borderId="0" xfId="2" applyNumberFormat="1" applyFont="1"/>
    <xf numFmtId="164" fontId="2" fillId="0" borderId="0" xfId="2" applyFont="1" applyAlignment="1" applyProtection="1">
      <alignment horizontal="right"/>
      <protection locked="0"/>
    </xf>
    <xf numFmtId="165" fontId="2" fillId="0" borderId="0" xfId="2" applyNumberFormat="1" applyFont="1" applyAlignment="1" applyProtection="1">
      <alignment horizontal="right"/>
      <protection locked="0"/>
    </xf>
    <xf numFmtId="164" fontId="2" fillId="0" borderId="0" xfId="2" applyFont="1" applyProtection="1">
      <protection locked="0"/>
    </xf>
    <xf numFmtId="165" fontId="2" fillId="0" borderId="0" xfId="2" applyNumberFormat="1" applyFont="1" applyProtection="1">
      <protection locked="0"/>
    </xf>
    <xf numFmtId="164" fontId="2" fillId="0" borderId="0" xfId="2" applyFont="1" applyAlignment="1" applyProtection="1">
      <alignment wrapText="1"/>
      <protection locked="0"/>
    </xf>
    <xf numFmtId="3" fontId="2" fillId="2" borderId="0" xfId="2" applyNumberFormat="1" applyFont="1" applyFill="1" applyAlignment="1" applyProtection="1">
      <alignment horizontal="left"/>
      <protection locked="0"/>
    </xf>
    <xf numFmtId="0" fontId="3" fillId="0" borderId="0" xfId="2" applyNumberFormat="1" applyFont="1" applyAlignment="1">
      <alignment horizontal="right" vertical="top" wrapText="1"/>
    </xf>
    <xf numFmtId="0" fontId="3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Protection="1">
      <protection locked="0"/>
    </xf>
    <xf numFmtId="14" fontId="3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2" fillId="0" borderId="0" xfId="2" applyNumberFormat="1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0" fontId="3" fillId="0" borderId="2" xfId="2" applyNumberFormat="1" applyFont="1" applyBorder="1" applyAlignment="1">
      <alignment vertical="top" wrapText="1"/>
    </xf>
    <xf numFmtId="0" fontId="3" fillId="0" borderId="2" xfId="2" applyNumberFormat="1" applyFont="1" applyBorder="1"/>
    <xf numFmtId="166" fontId="3" fillId="0" borderId="2" xfId="2" applyNumberFormat="1" applyFont="1" applyBorder="1" applyAlignment="1" applyProtection="1">
      <alignment horizontal="right"/>
      <protection locked="0"/>
    </xf>
    <xf numFmtId="165" fontId="3" fillId="0" borderId="0" xfId="2" applyNumberFormat="1" applyFont="1"/>
    <xf numFmtId="164" fontId="3" fillId="0" borderId="0" xfId="2" applyFont="1"/>
    <xf numFmtId="0" fontId="2" fillId="0" borderId="2" xfId="2" applyNumberFormat="1" applyFont="1" applyBorder="1" applyAlignment="1">
      <alignment vertical="top" wrapText="1"/>
    </xf>
    <xf numFmtId="0" fontId="2" fillId="0" borderId="2" xfId="2" applyNumberFormat="1" applyFont="1" applyBorder="1" applyAlignment="1">
      <alignment horizontal="center"/>
    </xf>
    <xf numFmtId="166" fontId="2" fillId="0" borderId="2" xfId="2" applyNumberFormat="1" applyFont="1" applyBorder="1" applyAlignment="1" applyProtection="1">
      <alignment horizontal="right" wrapText="1"/>
      <protection locked="0"/>
    </xf>
    <xf numFmtId="166" fontId="2" fillId="0" borderId="2" xfId="2" applyNumberFormat="1" applyFont="1" applyBorder="1" applyAlignment="1" applyProtection="1">
      <alignment horizontal="right"/>
      <protection locked="0"/>
    </xf>
    <xf numFmtId="166" fontId="2" fillId="0" borderId="2" xfId="2" applyNumberFormat="1" applyFont="1" applyBorder="1" applyAlignment="1">
      <alignment horizontal="right"/>
    </xf>
    <xf numFmtId="166" fontId="2" fillId="0" borderId="2" xfId="2" quotePrefix="1" applyNumberFormat="1" applyFont="1" applyBorder="1" applyAlignment="1">
      <alignment horizontal="right" wrapText="1"/>
    </xf>
    <xf numFmtId="164" fontId="1" fillId="0" borderId="2" xfId="2" applyFont="1" applyBorder="1" applyAlignment="1">
      <alignment horizontal="left" indent="2"/>
    </xf>
    <xf numFmtId="0" fontId="4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Alignment="1" applyProtection="1">
      <alignment horizontal="right"/>
      <protection locked="0"/>
    </xf>
    <xf numFmtId="165" fontId="4" fillId="0" borderId="0" xfId="2" applyNumberFormat="1" applyFont="1"/>
    <xf numFmtId="164" fontId="4" fillId="0" borderId="0" xfId="2" applyFont="1"/>
    <xf numFmtId="49" fontId="2" fillId="0" borderId="2" xfId="2" applyNumberFormat="1" applyFont="1" applyBorder="1" applyAlignment="1">
      <alignment horizontal="center"/>
    </xf>
    <xf numFmtId="0" fontId="3" fillId="0" borderId="2" xfId="2" applyNumberFormat="1" applyFont="1" applyBorder="1" applyAlignment="1">
      <alignment horizontal="center"/>
    </xf>
    <xf numFmtId="166" fontId="3" fillId="0" borderId="2" xfId="2" quotePrefix="1" applyNumberFormat="1" applyFont="1" applyBorder="1" applyAlignment="1">
      <alignment horizontal="right" wrapText="1"/>
    </xf>
    <xf numFmtId="164" fontId="1" fillId="0" borderId="2" xfId="2" applyFont="1" applyBorder="1" applyAlignment="1">
      <alignment horizontal="left"/>
    </xf>
    <xf numFmtId="0" fontId="3" fillId="0" borderId="2" xfId="2" applyNumberFormat="1" applyFont="1" applyBorder="1" applyAlignment="1">
      <alignment horizontal="left" vertical="center" wrapText="1"/>
    </xf>
    <xf numFmtId="0" fontId="3" fillId="0" borderId="2" xfId="2" applyNumberFormat="1" applyFont="1" applyBorder="1" applyAlignment="1">
      <alignment horizontal="center" vertical="center" wrapText="1"/>
    </xf>
    <xf numFmtId="166" fontId="3" fillId="0" borderId="2" xfId="2" applyNumberFormat="1" applyFont="1" applyBorder="1" applyAlignment="1" applyProtection="1">
      <alignment horizontal="right" vertical="center" wrapText="1"/>
      <protection locked="0"/>
    </xf>
    <xf numFmtId="165" fontId="3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1" fillId="0" borderId="2" xfId="2" applyNumberFormat="1" applyFont="1" applyBorder="1" applyAlignment="1" applyProtection="1">
      <alignment horizontal="left" wrapText="1" indent="1"/>
      <protection hidden="1"/>
    </xf>
    <xf numFmtId="166" fontId="4" fillId="0" borderId="2" xfId="2" applyNumberFormat="1" applyFont="1" applyFill="1" applyBorder="1" applyAlignment="1" applyProtection="1">
      <alignment horizontal="right"/>
      <protection locked="0"/>
    </xf>
    <xf numFmtId="166" fontId="2" fillId="0" borderId="2" xfId="2" applyNumberFormat="1" applyFont="1" applyFill="1" applyBorder="1" applyAlignment="1" applyProtection="1">
      <alignment horizontal="right"/>
      <protection locked="0"/>
    </xf>
    <xf numFmtId="166" fontId="3" fillId="0" borderId="2" xfId="2" applyNumberFormat="1" applyFont="1" applyBorder="1" applyAlignment="1">
      <alignment horizontal="right"/>
    </xf>
    <xf numFmtId="0" fontId="2" fillId="0" borderId="0" xfId="2" applyNumberFormat="1" applyFont="1" applyProtection="1">
      <protection locked="0"/>
    </xf>
    <xf numFmtId="166" fontId="2" fillId="0" borderId="0" xfId="2" applyNumberFormat="1" applyFont="1"/>
    <xf numFmtId="0" fontId="2" fillId="0" borderId="0" xfId="2" applyNumberFormat="1" applyFont="1" applyAlignment="1" applyProtection="1">
      <alignment horizontal="left" vertical="top" wrapText="1"/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1" fillId="0" borderId="0" xfId="2" applyFont="1" applyProtection="1">
      <protection locked="0"/>
    </xf>
    <xf numFmtId="164" fontId="2" fillId="0" borderId="0" xfId="2" applyFont="1" applyAlignment="1" applyProtection="1">
      <alignment vertical="top" wrapText="1"/>
      <protection locked="0"/>
    </xf>
    <xf numFmtId="0" fontId="2" fillId="0" borderId="0" xfId="2" applyNumberFormat="1" applyFont="1"/>
    <xf numFmtId="0" fontId="2" fillId="0" borderId="0" xfId="2" applyNumberFormat="1" applyFont="1" applyAlignment="1">
      <alignment horizontal="right"/>
    </xf>
    <xf numFmtId="0" fontId="4" fillId="0" borderId="0" xfId="2" applyNumberFormat="1" applyFont="1"/>
    <xf numFmtId="0" fontId="3" fillId="0" borderId="0" xfId="2" applyNumberFormat="1" applyFont="1" applyAlignment="1" applyProtection="1">
      <alignment horizontal="right"/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0" xfId="2" applyNumberFormat="1" applyFont="1" applyAlignment="1">
      <alignment vertical="center"/>
    </xf>
    <xf numFmtId="0" fontId="4" fillId="0" borderId="0" xfId="2" applyNumberFormat="1" applyFont="1" applyAlignment="1">
      <alignment vertical="center"/>
    </xf>
    <xf numFmtId="164" fontId="2" fillId="0" borderId="0" xfId="2" applyFont="1" applyAlignment="1">
      <alignment horizontal="center" textRotation="90" wrapText="1"/>
    </xf>
    <xf numFmtId="164" fontId="4" fillId="0" borderId="0" xfId="2" applyFont="1" applyAlignment="1">
      <alignment horizontal="center" textRotation="90" wrapText="1"/>
    </xf>
    <xf numFmtId="0" fontId="2" fillId="0" borderId="2" xfId="2" applyNumberFormat="1" applyFont="1" applyBorder="1" applyAlignment="1">
      <alignment wrapText="1"/>
    </xf>
    <xf numFmtId="166" fontId="2" fillId="0" borderId="2" xfId="2" applyNumberFormat="1" applyFont="1" applyBorder="1" applyAlignment="1" applyProtection="1">
      <alignment horizontal="left" wrapText="1"/>
      <protection locked="0"/>
    </xf>
    <xf numFmtId="166" fontId="2" fillId="0" borderId="2" xfId="2" applyNumberFormat="1" applyFont="1" applyBorder="1" applyAlignment="1" applyProtection="1">
      <alignment horizontal="left" vertical="top" wrapText="1"/>
      <protection locked="0"/>
    </xf>
    <xf numFmtId="166" fontId="2" fillId="0" borderId="2" xfId="2" applyNumberFormat="1" applyFont="1" applyBorder="1" applyProtection="1">
      <protection locked="0"/>
    </xf>
    <xf numFmtId="0" fontId="3" fillId="0" borderId="2" xfId="2" applyNumberFormat="1" applyFont="1" applyBorder="1" applyAlignment="1">
      <alignment wrapText="1"/>
    </xf>
    <xf numFmtId="49" fontId="3" fillId="0" borderId="2" xfId="2" applyNumberFormat="1" applyFont="1" applyBorder="1" applyAlignment="1">
      <alignment horizontal="center"/>
    </xf>
    <xf numFmtId="166" fontId="3" fillId="0" borderId="2" xfId="2" quotePrefix="1" applyNumberFormat="1" applyFont="1" applyBorder="1" applyAlignment="1">
      <alignment horizontal="center"/>
    </xf>
    <xf numFmtId="166" fontId="3" fillId="0" borderId="0" xfId="2" applyNumberFormat="1" applyFont="1"/>
    <xf numFmtId="0" fontId="3" fillId="0" borderId="0" xfId="2" applyNumberFormat="1" applyFont="1"/>
    <xf numFmtId="0" fontId="5" fillId="0" borderId="0" xfId="2" applyNumberFormat="1" applyFont="1"/>
    <xf numFmtId="166" fontId="4" fillId="0" borderId="0" xfId="2" applyNumberFormat="1" applyFont="1"/>
    <xf numFmtId="0" fontId="6" fillId="0" borderId="0" xfId="2" applyNumberFormat="1" applyFont="1"/>
    <xf numFmtId="166" fontId="3" fillId="0" borderId="2" xfId="2" applyNumberFormat="1" applyFont="1" applyBorder="1" applyProtection="1">
      <protection locked="0"/>
    </xf>
    <xf numFmtId="0" fontId="2" fillId="0" borderId="2" xfId="2" applyNumberFormat="1" applyFont="1" applyBorder="1"/>
    <xf numFmtId="167" fontId="2" fillId="0" borderId="2" xfId="2" applyNumberFormat="1" applyFont="1" applyBorder="1" applyProtection="1">
      <protection locked="0"/>
    </xf>
    <xf numFmtId="168" fontId="2" fillId="0" borderId="2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wrapText="1"/>
      <protection locked="0"/>
    </xf>
    <xf numFmtId="0" fontId="4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horizontal="left" wrapText="1"/>
      <protection locked="0"/>
    </xf>
    <xf numFmtId="0" fontId="2" fillId="0" borderId="0" xfId="2" applyNumberFormat="1" applyFont="1" applyAlignment="1" applyProtection="1">
      <alignment horizontal="center" wrapText="1"/>
      <protection locked="0"/>
    </xf>
    <xf numFmtId="164" fontId="9" fillId="0" borderId="0" xfId="2" applyFont="1" applyProtection="1">
      <protection locked="0"/>
    </xf>
    <xf numFmtId="164" fontId="1" fillId="0" borderId="0" xfId="2" applyProtection="1">
      <protection locked="0"/>
    </xf>
    <xf numFmtId="165" fontId="10" fillId="0" borderId="0" xfId="1" applyNumberFormat="1" applyFont="1" applyFill="1" applyProtection="1"/>
    <xf numFmtId="164" fontId="1" fillId="0" borderId="0" xfId="2"/>
    <xf numFmtId="164" fontId="11" fillId="0" borderId="0" xfId="2" applyFont="1" applyAlignment="1">
      <alignment vertical="top" wrapText="1"/>
    </xf>
    <xf numFmtId="164" fontId="11" fillId="0" borderId="0" xfId="2" applyFont="1"/>
    <xf numFmtId="164" fontId="12" fillId="0" borderId="0" xfId="2" applyFont="1"/>
    <xf numFmtId="164" fontId="1" fillId="0" borderId="0" xfId="2" applyFont="1"/>
    <xf numFmtId="3" fontId="2" fillId="0" borderId="0" xfId="2" applyNumberFormat="1" applyFont="1" applyProtection="1">
      <protection locked="0"/>
    </xf>
    <xf numFmtId="164" fontId="13" fillId="0" borderId="0" xfId="2" applyFont="1"/>
    <xf numFmtId="164" fontId="2" fillId="0" borderId="0" xfId="2" applyFont="1" applyAlignment="1" applyProtection="1">
      <alignment horizontal="center" vertical="top"/>
      <protection locked="0"/>
    </xf>
    <xf numFmtId="164" fontId="12" fillId="0" borderId="0" xfId="2" applyFont="1" applyAlignment="1">
      <alignment horizontal="right"/>
    </xf>
    <xf numFmtId="164" fontId="3" fillId="0" borderId="0" xfId="2" applyFont="1" applyAlignment="1">
      <alignment horizontal="center" vertical="top"/>
    </xf>
    <xf numFmtId="164" fontId="14" fillId="0" borderId="0" xfId="2" applyFont="1" applyAlignment="1">
      <alignment horizontal="center" vertical="top"/>
    </xf>
    <xf numFmtId="164" fontId="14" fillId="0" borderId="0" xfId="2" applyFont="1" applyAlignment="1">
      <alignment horizontal="center"/>
    </xf>
    <xf numFmtId="14" fontId="15" fillId="0" borderId="0" xfId="2" applyNumberFormat="1" applyFont="1" applyAlignment="1">
      <alignment horizontal="center" vertical="top"/>
    </xf>
    <xf numFmtId="164" fontId="13" fillId="0" borderId="0" xfId="2" applyFont="1" applyAlignment="1">
      <alignment horizontal="right"/>
    </xf>
    <xf numFmtId="164" fontId="3" fillId="0" borderId="0" xfId="2" applyFont="1" applyAlignment="1" applyProtection="1">
      <alignment horizontal="center" vertical="top"/>
      <protection locked="0"/>
    </xf>
    <xf numFmtId="0" fontId="2" fillId="0" borderId="0" xfId="2" applyNumberFormat="1" applyFont="1" applyAlignment="1">
      <alignment horizontal="right" vertical="top"/>
    </xf>
    <xf numFmtId="0" fontId="2" fillId="0" borderId="2" xfId="2" applyNumberFormat="1" applyFont="1" applyBorder="1" applyAlignment="1">
      <alignment vertical="center"/>
    </xf>
    <xf numFmtId="0" fontId="3" fillId="0" borderId="2" xfId="2" applyNumberFormat="1" applyFont="1" applyBorder="1" applyAlignment="1">
      <alignment horizontal="center" vertical="top"/>
    </xf>
    <xf numFmtId="0" fontId="3" fillId="0" borderId="2" xfId="2" applyNumberFormat="1" applyFont="1" applyBorder="1" applyAlignment="1" applyProtection="1">
      <alignment horizontal="center" vertical="top"/>
      <protection locked="0"/>
    </xf>
    <xf numFmtId="0" fontId="3" fillId="0" borderId="2" xfId="2" applyNumberFormat="1" applyFont="1" applyBorder="1" applyProtection="1">
      <protection locked="0"/>
    </xf>
    <xf numFmtId="170" fontId="3" fillId="0" borderId="2" xfId="2" applyNumberFormat="1" applyFont="1" applyBorder="1" applyAlignment="1" applyProtection="1">
      <alignment horizontal="center" vertical="top"/>
      <protection locked="0"/>
    </xf>
    <xf numFmtId="3" fontId="3" fillId="0" borderId="2" xfId="2" applyNumberFormat="1" applyFont="1" applyBorder="1" applyAlignment="1">
      <alignment horizontal="right" wrapText="1"/>
    </xf>
    <xf numFmtId="0" fontId="2" fillId="0" borderId="2" xfId="2" applyNumberFormat="1" applyFont="1" applyBorder="1" applyAlignment="1" applyProtection="1">
      <alignment horizontal="center" vertical="top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  <xf numFmtId="170" fontId="2" fillId="0" borderId="2" xfId="2" applyNumberFormat="1" applyFont="1" applyBorder="1" applyAlignment="1" applyProtection="1">
      <alignment horizontal="center" vertical="top"/>
      <protection locked="0"/>
    </xf>
    <xf numFmtId="3" fontId="2" fillId="0" borderId="2" xfId="2" applyNumberFormat="1" applyFont="1" applyBorder="1" applyAlignment="1" applyProtection="1">
      <alignment horizontal="right" wrapText="1"/>
      <protection locked="0"/>
    </xf>
    <xf numFmtId="0" fontId="2" fillId="0" borderId="2" xfId="2" applyNumberFormat="1" applyFont="1" applyBorder="1" applyAlignment="1">
      <alignment horizontal="left" vertical="top"/>
    </xf>
    <xf numFmtId="3" fontId="2" fillId="0" borderId="2" xfId="2" applyNumberFormat="1" applyFont="1" applyBorder="1" applyAlignment="1" applyProtection="1">
      <alignment horizontal="right" vertical="top" wrapText="1"/>
      <protection locked="0"/>
    </xf>
    <xf numFmtId="3" fontId="2" fillId="0" borderId="2" xfId="3" applyNumberFormat="1" applyFont="1" applyBorder="1" applyAlignment="1" applyProtection="1">
      <alignment horizontal="right" wrapText="1"/>
      <protection locked="0"/>
    </xf>
    <xf numFmtId="3" fontId="3" fillId="0" borderId="2" xfId="2" applyNumberFormat="1" applyFont="1" applyBorder="1" applyAlignment="1">
      <alignment horizontal="right"/>
    </xf>
    <xf numFmtId="3" fontId="3" fillId="0" borderId="2" xfId="2" applyNumberFormat="1" applyFont="1" applyBorder="1" applyAlignment="1">
      <alignment horizontal="right" vertical="top"/>
    </xf>
    <xf numFmtId="3" fontId="2" fillId="0" borderId="2" xfId="2" applyNumberFormat="1" applyFont="1" applyBorder="1" applyProtection="1">
      <protection locked="0"/>
    </xf>
    <xf numFmtId="3" fontId="2" fillId="0" borderId="2" xfId="2" applyNumberFormat="1" applyFont="1" applyBorder="1" applyAlignment="1" applyProtection="1">
      <alignment horizontal="left" wrapText="1"/>
      <protection locked="0"/>
    </xf>
    <xf numFmtId="3" fontId="2" fillId="0" borderId="2" xfId="3" applyNumberFormat="1" applyFont="1" applyBorder="1" applyAlignment="1" applyProtection="1">
      <alignment horizontal="left" wrapText="1"/>
      <protection locked="0"/>
    </xf>
    <xf numFmtId="3" fontId="3" fillId="0" borderId="2" xfId="2" applyNumberFormat="1" applyFont="1" applyBorder="1"/>
    <xf numFmtId="3" fontId="3" fillId="0" borderId="2" xfId="2" applyNumberFormat="1" applyFont="1" applyBorder="1" applyAlignment="1" applyProtection="1">
      <alignment horizontal="left" vertical="top" wrapText="1"/>
      <protection locked="0"/>
    </xf>
    <xf numFmtId="3" fontId="3" fillId="0" borderId="2" xfId="2" applyNumberFormat="1" applyFont="1" applyBorder="1" applyProtection="1">
      <protection locked="0"/>
    </xf>
    <xf numFmtId="3" fontId="3" fillId="0" borderId="2" xfId="2" applyNumberFormat="1" applyFont="1" applyBorder="1" applyAlignment="1" applyProtection="1">
      <alignment horizontal="right" wrapText="1"/>
      <protection locked="0"/>
    </xf>
    <xf numFmtId="3" fontId="2" fillId="0" borderId="2" xfId="2" applyNumberFormat="1" applyFont="1" applyBorder="1" applyAlignment="1">
      <alignment horizontal="right" wrapText="1"/>
    </xf>
    <xf numFmtId="0" fontId="16" fillId="0" borderId="0" xfId="2" applyNumberFormat="1" applyFont="1" applyAlignment="1" applyProtection="1">
      <alignment wrapText="1"/>
      <protection locked="0"/>
    </xf>
    <xf numFmtId="0" fontId="11" fillId="0" borderId="0" xfId="2" applyNumberFormat="1" applyFont="1" applyProtection="1">
      <protection locked="0"/>
    </xf>
    <xf numFmtId="0" fontId="11" fillId="0" borderId="0" xfId="2" applyNumberFormat="1" applyFont="1" applyAlignment="1" applyProtection="1">
      <alignment horizontal="left" wrapText="1"/>
      <protection locked="0"/>
    </xf>
    <xf numFmtId="0" fontId="11" fillId="0" borderId="0" xfId="2" applyNumberFormat="1" applyFont="1" applyAlignment="1" applyProtection="1">
      <alignment wrapText="1"/>
      <protection locked="0"/>
    </xf>
    <xf numFmtId="0" fontId="11" fillId="0" borderId="0" xfId="2" applyNumberFormat="1" applyFont="1" applyAlignment="1" applyProtection="1">
      <alignment horizontal="center"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165" fontId="1" fillId="0" borderId="0" xfId="1" applyNumberFormat="1" applyFont="1" applyFill="1" applyProtection="1"/>
    <xf numFmtId="0" fontId="12" fillId="0" borderId="0" xfId="2" applyNumberFormat="1" applyFont="1" applyProtection="1">
      <protection locked="0"/>
    </xf>
    <xf numFmtId="169" fontId="12" fillId="0" borderId="0" xfId="1" applyFont="1" applyFill="1" applyProtection="1"/>
    <xf numFmtId="0" fontId="12" fillId="0" borderId="0" xfId="2" applyNumberFormat="1" applyFont="1"/>
    <xf numFmtId="0" fontId="12" fillId="0" borderId="0" xfId="2" applyNumberFormat="1" applyFont="1" applyAlignment="1" applyProtection="1">
      <alignment horizontal="right"/>
      <protection locked="0"/>
    </xf>
    <xf numFmtId="0" fontId="13" fillId="0" borderId="0" xfId="2" applyNumberFormat="1" applyFont="1" applyAlignment="1" applyProtection="1">
      <alignment horizontal="right"/>
      <protection locked="0"/>
    </xf>
    <xf numFmtId="0" fontId="13" fillId="0" borderId="0" xfId="2" applyNumberFormat="1" applyFont="1" applyProtection="1">
      <protection locked="0"/>
    </xf>
    <xf numFmtId="0" fontId="13" fillId="0" borderId="0" xfId="2" applyNumberFormat="1" applyFont="1" applyAlignment="1" applyProtection="1">
      <alignment wrapText="1"/>
      <protection locked="0"/>
    </xf>
    <xf numFmtId="14" fontId="13" fillId="0" borderId="0" xfId="2" applyNumberFormat="1" applyFont="1" applyAlignment="1" applyProtection="1">
      <alignment horizontal="left" wrapText="1"/>
      <protection locked="0"/>
    </xf>
    <xf numFmtId="0" fontId="12" fillId="0" borderId="1" xfId="2" applyNumberFormat="1" applyFont="1" applyBorder="1" applyProtection="1">
      <protection locked="0"/>
    </xf>
    <xf numFmtId="0" fontId="12" fillId="0" borderId="1" xfId="2" applyNumberFormat="1" applyFont="1" applyBorder="1" applyAlignment="1" applyProtection="1">
      <alignment wrapText="1"/>
      <protection locked="0"/>
    </xf>
    <xf numFmtId="0" fontId="12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12" fillId="0" borderId="2" xfId="2" applyNumberFormat="1" applyFont="1" applyBorder="1" applyAlignment="1" applyProtection="1">
      <alignment horizontal="center" vertical="center" wrapText="1"/>
      <protection locked="0"/>
    </xf>
    <xf numFmtId="0" fontId="13" fillId="0" borderId="2" xfId="2" applyNumberFormat="1" applyFont="1" applyBorder="1" applyAlignment="1">
      <alignment wrapText="1"/>
    </xf>
    <xf numFmtId="49" fontId="13" fillId="0" borderId="2" xfId="2" applyNumberFormat="1" applyFont="1" applyBorder="1" applyAlignment="1" applyProtection="1">
      <alignment horizontal="center" wrapText="1"/>
      <protection locked="0"/>
    </xf>
    <xf numFmtId="166" fontId="12" fillId="0" borderId="2" xfId="2" applyNumberFormat="1" applyFont="1" applyBorder="1" applyAlignment="1" applyProtection="1">
      <alignment wrapText="1"/>
      <protection locked="0"/>
    </xf>
    <xf numFmtId="166" fontId="12" fillId="0" borderId="2" xfId="2" quotePrefix="1" applyNumberFormat="1" applyFont="1" applyBorder="1" applyAlignment="1" applyProtection="1">
      <alignment wrapText="1"/>
      <protection locked="0"/>
    </xf>
    <xf numFmtId="169" fontId="13" fillId="0" borderId="0" xfId="1" applyFont="1" applyFill="1" applyProtection="1"/>
    <xf numFmtId="0" fontId="13" fillId="0" borderId="0" xfId="2" applyNumberFormat="1" applyFont="1"/>
    <xf numFmtId="0" fontId="12" fillId="0" borderId="2" xfId="2" applyNumberFormat="1" applyFont="1" applyBorder="1" applyAlignment="1">
      <alignment wrapText="1"/>
    </xf>
    <xf numFmtId="49" fontId="12" fillId="0" borderId="2" xfId="2" applyNumberFormat="1" applyFont="1" applyBorder="1" applyAlignment="1" applyProtection="1">
      <alignment horizontal="center" wrapText="1"/>
      <protection locked="0"/>
    </xf>
    <xf numFmtId="166" fontId="12" fillId="0" borderId="2" xfId="2" quotePrefix="1" applyNumberFormat="1" applyFont="1" applyBorder="1" applyProtection="1">
      <protection locked="0"/>
    </xf>
    <xf numFmtId="166" fontId="12" fillId="0" borderId="2" xfId="2" applyNumberFormat="1" applyFont="1" applyBorder="1" applyProtection="1">
      <protection locked="0"/>
    </xf>
    <xf numFmtId="0" fontId="12" fillId="0" borderId="2" xfId="2" applyNumberFormat="1" applyFont="1" applyBorder="1" applyAlignment="1">
      <alignment vertical="top" wrapText="1"/>
    </xf>
    <xf numFmtId="49" fontId="12" fillId="0" borderId="2" xfId="2" applyNumberFormat="1" applyFont="1" applyBorder="1" applyAlignment="1" applyProtection="1">
      <alignment horizontal="center" vertical="top" wrapText="1"/>
      <protection locked="0"/>
    </xf>
    <xf numFmtId="166" fontId="12" fillId="0" borderId="2" xfId="2" applyNumberFormat="1" applyFont="1" applyBorder="1" applyAlignment="1" applyProtection="1">
      <alignment vertical="top" wrapText="1"/>
      <protection locked="0"/>
    </xf>
    <xf numFmtId="166" fontId="12" fillId="0" borderId="2" xfId="2" quotePrefix="1" applyNumberFormat="1" applyFont="1" applyBorder="1" applyAlignment="1" applyProtection="1">
      <alignment vertical="top" wrapText="1"/>
      <protection locked="0"/>
    </xf>
    <xf numFmtId="166" fontId="12" fillId="0" borderId="2" xfId="2" quotePrefix="1" applyNumberFormat="1" applyFont="1" applyBorder="1" applyAlignment="1" applyProtection="1">
      <alignment vertical="top"/>
      <protection locked="0"/>
    </xf>
    <xf numFmtId="169" fontId="12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12" fillId="0" borderId="2" xfId="2" quotePrefix="1" applyNumberFormat="1" applyFont="1" applyBorder="1" applyAlignment="1" applyProtection="1">
      <alignment horizontal="left" wrapText="1"/>
      <protection locked="0"/>
    </xf>
    <xf numFmtId="166" fontId="12" fillId="0" borderId="2" xfId="2" applyNumberFormat="1" applyFont="1" applyBorder="1" applyAlignment="1" applyProtection="1">
      <alignment horizontal="left" wrapText="1"/>
      <protection locked="0"/>
    </xf>
    <xf numFmtId="166" fontId="13" fillId="0" borderId="2" xfId="2" quotePrefix="1" applyNumberFormat="1" applyFont="1" applyBorder="1" applyAlignment="1" applyProtection="1">
      <alignment horizontal="left" wrapText="1"/>
      <protection locked="0"/>
    </xf>
    <xf numFmtId="166" fontId="13" fillId="0" borderId="2" xfId="2" quotePrefix="1" applyNumberFormat="1" applyFont="1" applyBorder="1" applyAlignment="1" applyProtection="1">
      <alignment wrapText="1"/>
      <protection locked="0"/>
    </xf>
    <xf numFmtId="166" fontId="13" fillId="0" borderId="2" xfId="2" quotePrefix="1" applyNumberFormat="1" applyFont="1" applyBorder="1" applyProtection="1">
      <protection locked="0"/>
    </xf>
    <xf numFmtId="169" fontId="12" fillId="2" borderId="0" xfId="1" applyFont="1" applyFill="1" applyProtection="1"/>
    <xf numFmtId="169" fontId="12" fillId="0" borderId="0" xfId="2" applyNumberFormat="1" applyFont="1"/>
    <xf numFmtId="166" fontId="12" fillId="0" borderId="2" xfId="2" applyNumberFormat="1" applyFont="1" applyFill="1" applyBorder="1" applyAlignment="1" applyProtection="1">
      <alignment wrapText="1"/>
      <protection locked="0"/>
    </xf>
    <xf numFmtId="169" fontId="12" fillId="0" borderId="0" xfId="1" applyFont="1" applyFill="1" applyAlignment="1" applyProtection="1">
      <alignment wrapText="1"/>
    </xf>
    <xf numFmtId="169" fontId="12" fillId="0" borderId="0" xfId="1" applyFont="1" applyFill="1"/>
    <xf numFmtId="0" fontId="13" fillId="0" borderId="0" xfId="2" applyNumberFormat="1" applyFont="1" applyAlignment="1" applyProtection="1">
      <alignment horizontal="left" wrapText="1"/>
      <protection locked="0"/>
    </xf>
    <xf numFmtId="0" fontId="12" fillId="0" borderId="0" xfId="2" applyNumberFormat="1" applyFont="1" applyAlignment="1" applyProtection="1">
      <alignment horizontal="left" wrapText="1"/>
      <protection locked="0"/>
    </xf>
    <xf numFmtId="0" fontId="12" fillId="0" borderId="0" xfId="2" applyNumberFormat="1" applyFont="1" applyAlignment="1" applyProtection="1">
      <alignment horizontal="center" wrapText="1"/>
      <protection locked="0"/>
    </xf>
    <xf numFmtId="164" fontId="2" fillId="0" borderId="0" xfId="2" applyFont="1" applyFill="1"/>
    <xf numFmtId="164" fontId="2" fillId="0" borderId="0" xfId="2" applyFont="1" applyFill="1" applyAlignment="1">
      <alignment horizontal="center" vertical="center"/>
    </xf>
    <xf numFmtId="164" fontId="3" fillId="0" borderId="0" xfId="2" applyFont="1" applyFill="1"/>
    <xf numFmtId="164" fontId="4" fillId="0" borderId="0" xfId="2" applyFont="1" applyFill="1"/>
    <xf numFmtId="164" fontId="3" fillId="0" borderId="0" xfId="2" applyFont="1" applyFill="1" applyAlignment="1">
      <alignment horizontal="center" vertical="center"/>
    </xf>
    <xf numFmtId="164" fontId="2" fillId="0" borderId="0" xfId="2" applyFont="1" applyFill="1" applyProtection="1">
      <protection locked="0"/>
    </xf>
    <xf numFmtId="0" fontId="2" fillId="0" borderId="2" xfId="2" applyNumberFormat="1" applyFont="1" applyBorder="1" applyAlignment="1">
      <alignment horizontal="center" vertical="center" wrapText="1"/>
    </xf>
    <xf numFmtId="164" fontId="1" fillId="0" borderId="0" xfId="2" applyFont="1" applyProtection="1">
      <protection locked="0"/>
    </xf>
    <xf numFmtId="0" fontId="12" fillId="0" borderId="3" xfId="2" applyNumberFormat="1" applyFont="1" applyBorder="1" applyAlignment="1" applyProtection="1">
      <alignment horizontal="center" vertical="center" wrapText="1"/>
      <protection locked="0"/>
    </xf>
    <xf numFmtId="0" fontId="12" fillId="0" borderId="7" xfId="2" applyNumberFormat="1" applyFont="1" applyBorder="1" applyAlignment="1" applyProtection="1">
      <alignment horizontal="center" vertical="center" wrapText="1"/>
      <protection locked="0"/>
    </xf>
    <xf numFmtId="0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2" fillId="0" borderId="5" xfId="2" applyNumberFormat="1" applyFont="1" applyBorder="1" applyAlignment="1" applyProtection="1">
      <alignment horizontal="center" vertical="center" wrapText="1"/>
      <protection locked="0"/>
    </xf>
    <xf numFmtId="0" fontId="12" fillId="0" borderId="6" xfId="2" applyNumberFormat="1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 2" xfId="2" xr:uid="{C4FB9C9B-8209-46A3-8B31-B747827F8234}"/>
    <cellStyle name="Обычный_Формы ФО_Мэппинг_финальный - Алтынкуль" xfId="3" xr:uid="{9F80EB07-71D6-4680-8E14-8C4A0C1ED668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4\2&#1082;&#1074;24\&#1050;&#1086;&#1085;&#1089;\01_&#1059;&#1052;&#1047;_06_2024_&#1095;&#1072;&#1089;&#1090;&#1100;_1_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_x000e__x000a__x0008__x000a__x000b__x0010__x0007_"/>
      <sheetName val=" _x000a_ _x000a_   "/>
      <sheetName val="6НК/ ¹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/>
      <sheetData sheetId="1608"/>
      <sheetData sheetId="1609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/>
      <sheetData sheetId="1625"/>
      <sheetData sheetId="1626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  <sheetName val="field"/>
      <sheetName val="2_2 ОтклОТМ"/>
      <sheetName val="1_3_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>
            <v>0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">
          <cell r="G1">
            <v>0</v>
          </cell>
        </row>
      </sheetData>
      <sheetData sheetId="203"/>
      <sheetData sheetId="204">
        <row r="1">
          <cell r="G1">
            <v>0</v>
          </cell>
        </row>
      </sheetData>
      <sheetData sheetId="205">
        <row r="1">
          <cell r="G1" t="str">
            <v xml:space="preserve"> 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5-1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заполненный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506">
          <cell r="H2506">
            <v>7102828.9999999925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406EF-1CE5-445D-9852-6AD886AF2177}">
  <sheetPr>
    <pageSetUpPr fitToPage="1"/>
  </sheetPr>
  <dimension ref="A1:H152"/>
  <sheetViews>
    <sheetView zoomScale="80" zoomScaleNormal="80" workbookViewId="0">
      <selection activeCell="H41" sqref="H41"/>
    </sheetView>
  </sheetViews>
  <sheetFormatPr defaultColWidth="9.42578125" defaultRowHeight="12.75" outlineLevelRow="2" x14ac:dyDescent="0.2"/>
  <cols>
    <col min="1" max="1" width="85.42578125" style="1" customWidth="1"/>
    <col min="2" max="2" width="9.85546875" style="2" customWidth="1"/>
    <col min="3" max="3" width="21.42578125" style="3" customWidth="1"/>
    <col min="4" max="4" width="24" style="9" customWidth="1"/>
    <col min="5" max="5" width="13.42578125" style="5" bestFit="1" customWidth="1"/>
    <col min="6" max="6" width="13.85546875" style="5" customWidth="1"/>
    <col min="7" max="7" width="9.42578125" style="2"/>
    <col min="8" max="8" width="16.42578125" style="179" bestFit="1" customWidth="1"/>
    <col min="9" max="9" width="19.42578125" style="2" customWidth="1"/>
    <col min="10" max="16384" width="9.42578125" style="2"/>
  </cols>
  <sheetData>
    <row r="1" spans="1:4" x14ac:dyDescent="0.2">
      <c r="D1" s="4" t="s">
        <v>0</v>
      </c>
    </row>
    <row r="2" spans="1:4" x14ac:dyDescent="0.2">
      <c r="D2" s="4" t="s">
        <v>1</v>
      </c>
    </row>
    <row r="3" spans="1:4" x14ac:dyDescent="0.2">
      <c r="D3" s="4" t="s">
        <v>2</v>
      </c>
    </row>
    <row r="4" spans="1:4" x14ac:dyDescent="0.2">
      <c r="C4" s="6"/>
      <c r="D4" s="7"/>
    </row>
    <row r="5" spans="1:4" x14ac:dyDescent="0.2">
      <c r="C5" s="6"/>
      <c r="D5" s="7" t="s">
        <v>3</v>
      </c>
    </row>
    <row r="6" spans="1:4" x14ac:dyDescent="0.2">
      <c r="C6" s="6"/>
      <c r="D6" s="7" t="s">
        <v>4</v>
      </c>
    </row>
    <row r="7" spans="1:4" x14ac:dyDescent="0.2">
      <c r="C7" s="6"/>
      <c r="D7" s="7" t="s">
        <v>5</v>
      </c>
    </row>
    <row r="8" spans="1:4" x14ac:dyDescent="0.2">
      <c r="C8" s="6"/>
      <c r="D8" s="7"/>
    </row>
    <row r="9" spans="1:4" x14ac:dyDescent="0.2">
      <c r="C9" s="6"/>
      <c r="D9" s="7" t="s">
        <v>6</v>
      </c>
    </row>
    <row r="10" spans="1:4" x14ac:dyDescent="0.2">
      <c r="A10" s="1" t="s">
        <v>7</v>
      </c>
      <c r="C10" s="8" t="s">
        <v>8</v>
      </c>
    </row>
    <row r="11" spans="1:4" ht="63.75" x14ac:dyDescent="0.2">
      <c r="A11" s="1" t="s">
        <v>9</v>
      </c>
      <c r="C11" s="10" t="s">
        <v>10</v>
      </c>
    </row>
    <row r="12" spans="1:4" x14ac:dyDescent="0.2">
      <c r="A12" s="1" t="s">
        <v>11</v>
      </c>
      <c r="C12" s="8" t="s">
        <v>12</v>
      </c>
    </row>
    <row r="13" spans="1:4" x14ac:dyDescent="0.2">
      <c r="A13" s="1" t="s">
        <v>13</v>
      </c>
      <c r="C13" s="8" t="s">
        <v>14</v>
      </c>
    </row>
    <row r="14" spans="1:4" x14ac:dyDescent="0.2">
      <c r="A14" s="1" t="s">
        <v>15</v>
      </c>
      <c r="C14" s="8" t="s">
        <v>16</v>
      </c>
    </row>
    <row r="15" spans="1:4" x14ac:dyDescent="0.2">
      <c r="A15" s="1" t="s">
        <v>17</v>
      </c>
      <c r="C15" s="11">
        <v>3893</v>
      </c>
    </row>
    <row r="16" spans="1:4" x14ac:dyDescent="0.2">
      <c r="A16" s="1" t="s">
        <v>18</v>
      </c>
      <c r="C16" s="8" t="s">
        <v>19</v>
      </c>
    </row>
    <row r="17" spans="1:8" ht="40.700000000000003" customHeight="1" x14ac:dyDescent="0.2">
      <c r="A17" s="1" t="s">
        <v>20</v>
      </c>
      <c r="C17" s="10" t="s">
        <v>21</v>
      </c>
    </row>
    <row r="18" spans="1:8" x14ac:dyDescent="0.2">
      <c r="C18" s="8"/>
    </row>
    <row r="19" spans="1:8" x14ac:dyDescent="0.2">
      <c r="A19" s="12" t="s">
        <v>22</v>
      </c>
      <c r="B19" s="13"/>
      <c r="C19" s="13"/>
      <c r="D19" s="13"/>
    </row>
    <row r="20" spans="1:8" x14ac:dyDescent="0.2">
      <c r="A20" s="12" t="s">
        <v>23</v>
      </c>
      <c r="B20" s="14"/>
      <c r="C20" s="15">
        <v>45473</v>
      </c>
      <c r="D20" s="14"/>
    </row>
    <row r="21" spans="1:8" x14ac:dyDescent="0.2">
      <c r="A21" s="16"/>
      <c r="B21" s="17"/>
      <c r="C21" s="17"/>
      <c r="D21" s="18" t="s">
        <v>24</v>
      </c>
    </row>
    <row r="22" spans="1:8" s="20" customFormat="1" ht="25.5" customHeight="1" x14ac:dyDescent="0.25">
      <c r="A22" s="185" t="s">
        <v>25</v>
      </c>
      <c r="B22" s="185" t="s">
        <v>26</v>
      </c>
      <c r="C22" s="185" t="s">
        <v>27</v>
      </c>
      <c r="D22" s="185" t="s">
        <v>28</v>
      </c>
      <c r="E22" s="19"/>
      <c r="F22" s="19"/>
      <c r="H22" s="180"/>
    </row>
    <row r="23" spans="1:8" s="20" customFormat="1" x14ac:dyDescent="0.25">
      <c r="A23" s="185"/>
      <c r="B23" s="185"/>
      <c r="C23" s="185"/>
      <c r="D23" s="185"/>
      <c r="E23" s="19"/>
      <c r="F23" s="19"/>
      <c r="H23" s="180"/>
    </row>
    <row r="24" spans="1:8" s="25" customFormat="1" x14ac:dyDescent="0.2">
      <c r="A24" s="21" t="s">
        <v>29</v>
      </c>
      <c r="B24" s="22"/>
      <c r="C24" s="23"/>
      <c r="D24" s="23"/>
      <c r="E24" s="24"/>
      <c r="F24" s="24"/>
      <c r="H24" s="181"/>
    </row>
    <row r="25" spans="1:8" x14ac:dyDescent="0.2">
      <c r="A25" s="26" t="s">
        <v>30</v>
      </c>
      <c r="B25" s="27" t="s">
        <v>31</v>
      </c>
      <c r="C25" s="28">
        <v>10539817</v>
      </c>
      <c r="D25" s="28">
        <v>17752691</v>
      </c>
    </row>
    <row r="26" spans="1:8" ht="39.200000000000003" customHeight="1" x14ac:dyDescent="0.2">
      <c r="A26" s="26" t="s">
        <v>32</v>
      </c>
      <c r="B26" s="27" t="s">
        <v>33</v>
      </c>
      <c r="C26" s="29">
        <f>SUM(C27:C31)</f>
        <v>277837</v>
      </c>
      <c r="D26" s="29">
        <f>SUM(D27:D31)</f>
        <v>172166</v>
      </c>
    </row>
    <row r="27" spans="1:8" outlineLevel="1" x14ac:dyDescent="0.2">
      <c r="A27" s="26" t="s">
        <v>34</v>
      </c>
      <c r="B27" s="27"/>
      <c r="C27" s="29"/>
      <c r="D27" s="29"/>
    </row>
    <row r="28" spans="1:8" outlineLevel="1" x14ac:dyDescent="0.2">
      <c r="A28" s="26" t="s">
        <v>35</v>
      </c>
      <c r="B28" s="27"/>
      <c r="C28" s="29">
        <v>185782</v>
      </c>
      <c r="D28" s="29">
        <v>96378</v>
      </c>
    </row>
    <row r="29" spans="1:8" outlineLevel="1" x14ac:dyDescent="0.2">
      <c r="A29" s="26" t="s">
        <v>36</v>
      </c>
      <c r="B29" s="27"/>
      <c r="C29" s="29"/>
      <c r="D29" s="29">
        <v>0</v>
      </c>
    </row>
    <row r="30" spans="1:8" outlineLevel="1" x14ac:dyDescent="0.2">
      <c r="A30" s="26" t="s">
        <v>37</v>
      </c>
      <c r="B30" s="27"/>
      <c r="C30" s="29">
        <v>89618</v>
      </c>
      <c r="D30" s="29">
        <v>75065</v>
      </c>
    </row>
    <row r="31" spans="1:8" outlineLevel="1" x14ac:dyDescent="0.2">
      <c r="A31" s="26" t="s">
        <v>38</v>
      </c>
      <c r="B31" s="27"/>
      <c r="C31" s="29">
        <v>2437</v>
      </c>
      <c r="D31" s="29">
        <v>723</v>
      </c>
    </row>
    <row r="32" spans="1:8" ht="25.5" x14ac:dyDescent="0.2">
      <c r="A32" s="26" t="s">
        <v>39</v>
      </c>
      <c r="B32" s="27" t="s">
        <v>40</v>
      </c>
      <c r="C32" s="29"/>
      <c r="D32" s="29"/>
    </row>
    <row r="33" spans="1:8" x14ac:dyDescent="0.2">
      <c r="A33" s="26" t="s">
        <v>41</v>
      </c>
      <c r="B33" s="27" t="s">
        <v>42</v>
      </c>
      <c r="C33" s="29"/>
      <c r="D33" s="29"/>
    </row>
    <row r="34" spans="1:8" x14ac:dyDescent="0.2">
      <c r="A34" s="26" t="s">
        <v>43</v>
      </c>
      <c r="B34" s="27" t="s">
        <v>44</v>
      </c>
      <c r="C34" s="29"/>
      <c r="D34" s="29"/>
    </row>
    <row r="35" spans="1:8" x14ac:dyDescent="0.2">
      <c r="A35" s="26" t="s">
        <v>45</v>
      </c>
      <c r="B35" s="27" t="s">
        <v>46</v>
      </c>
      <c r="C35" s="30"/>
      <c r="D35" s="30"/>
    </row>
    <row r="36" spans="1:8" x14ac:dyDescent="0.2">
      <c r="A36" s="26" t="s">
        <v>47</v>
      </c>
      <c r="B36" s="27" t="s">
        <v>48</v>
      </c>
      <c r="C36" s="31">
        <f>SUM(C37:C38)</f>
        <v>10767697</v>
      </c>
      <c r="D36" s="31">
        <f>SUM(D37:D38)</f>
        <v>7927037</v>
      </c>
    </row>
    <row r="37" spans="1:8" s="36" customFormat="1" outlineLevel="1" x14ac:dyDescent="0.2">
      <c r="A37" s="32" t="s">
        <v>49</v>
      </c>
      <c r="B37" s="33"/>
      <c r="C37" s="34">
        <v>10759088</v>
      </c>
      <c r="D37" s="34">
        <v>7872650</v>
      </c>
      <c r="E37" s="35"/>
      <c r="F37" s="35"/>
      <c r="H37" s="182"/>
    </row>
    <row r="38" spans="1:8" s="36" customFormat="1" outlineLevel="1" x14ac:dyDescent="0.2">
      <c r="A38" s="32" t="s">
        <v>50</v>
      </c>
      <c r="B38" s="33"/>
      <c r="C38" s="34">
        <v>8609</v>
      </c>
      <c r="D38" s="34">
        <v>54387</v>
      </c>
      <c r="E38" s="35"/>
      <c r="F38" s="35"/>
      <c r="H38" s="182"/>
    </row>
    <row r="39" spans="1:8" x14ac:dyDescent="0.2">
      <c r="A39" s="26" t="s">
        <v>51</v>
      </c>
      <c r="B39" s="27" t="s">
        <v>52</v>
      </c>
      <c r="C39" s="29">
        <v>49783</v>
      </c>
      <c r="D39" s="29">
        <v>44829</v>
      </c>
      <c r="E39" s="35"/>
      <c r="F39" s="35"/>
    </row>
    <row r="40" spans="1:8" x14ac:dyDescent="0.2">
      <c r="A40" s="26" t="s">
        <v>53</v>
      </c>
      <c r="B40" s="27" t="s">
        <v>54</v>
      </c>
      <c r="C40" s="29"/>
      <c r="D40" s="29"/>
      <c r="E40" s="35"/>
      <c r="F40" s="35"/>
    </row>
    <row r="41" spans="1:8" x14ac:dyDescent="0.2">
      <c r="A41" s="26" t="s">
        <v>55</v>
      </c>
      <c r="B41" s="27" t="s">
        <v>56</v>
      </c>
      <c r="C41" s="29">
        <v>2862950</v>
      </c>
      <c r="D41" s="29">
        <v>3716089</v>
      </c>
      <c r="E41" s="35"/>
      <c r="F41" s="35"/>
    </row>
    <row r="42" spans="1:8" x14ac:dyDescent="0.2">
      <c r="A42" s="26" t="s">
        <v>57</v>
      </c>
      <c r="B42" s="37" t="s">
        <v>58</v>
      </c>
      <c r="C42" s="29">
        <v>39696455</v>
      </c>
      <c r="D42" s="29">
        <v>35532073</v>
      </c>
    </row>
    <row r="43" spans="1:8" x14ac:dyDescent="0.2">
      <c r="A43" s="26" t="s">
        <v>59</v>
      </c>
      <c r="B43" s="37" t="s">
        <v>60</v>
      </c>
      <c r="C43" s="29"/>
      <c r="D43" s="29"/>
    </row>
    <row r="44" spans="1:8" x14ac:dyDescent="0.2">
      <c r="A44" s="26" t="s">
        <v>61</v>
      </c>
      <c r="B44" s="37" t="s">
        <v>62</v>
      </c>
      <c r="C44" s="29">
        <f>SUM(C45:C46)</f>
        <v>8932891</v>
      </c>
      <c r="D44" s="29">
        <f>SUM(D45:D46)</f>
        <v>6344141</v>
      </c>
      <c r="G44" s="36"/>
    </row>
    <row r="45" spans="1:8" x14ac:dyDescent="0.2">
      <c r="A45" s="26" t="s">
        <v>63</v>
      </c>
      <c r="B45" s="37"/>
      <c r="C45" s="29">
        <v>2892958</v>
      </c>
      <c r="D45" s="29">
        <v>1295528</v>
      </c>
      <c r="G45" s="36"/>
    </row>
    <row r="46" spans="1:8" x14ac:dyDescent="0.2">
      <c r="A46" s="26" t="s">
        <v>64</v>
      </c>
      <c r="B46" s="37"/>
      <c r="C46" s="29">
        <v>6039933</v>
      </c>
      <c r="D46" s="29">
        <v>5048613</v>
      </c>
      <c r="E46" s="35"/>
      <c r="F46" s="35"/>
      <c r="G46" s="36"/>
    </row>
    <row r="47" spans="1:8" s="25" customFormat="1" x14ac:dyDescent="0.2">
      <c r="A47" s="21" t="s">
        <v>65</v>
      </c>
      <c r="B47" s="38">
        <v>100</v>
      </c>
      <c r="C47" s="39">
        <f>C25+C26+C32+C33+C34+C35+C36+C39+C40+C41+C42+C43+C44</f>
        <v>73127430</v>
      </c>
      <c r="D47" s="39">
        <f>D25+D26+D32+D33+D34+D35+D36+D39+D40+D41+D42+D43+D44</f>
        <v>71489026</v>
      </c>
      <c r="E47" s="24"/>
      <c r="F47" s="24"/>
      <c r="H47" s="181"/>
    </row>
    <row r="48" spans="1:8" s="25" customFormat="1" x14ac:dyDescent="0.2">
      <c r="A48" s="21" t="s">
        <v>66</v>
      </c>
      <c r="B48" s="38">
        <v>101</v>
      </c>
      <c r="C48" s="23"/>
      <c r="D48" s="23"/>
      <c r="E48" s="24"/>
      <c r="F48" s="24"/>
      <c r="H48" s="181"/>
    </row>
    <row r="49" spans="1:8" s="25" customFormat="1" x14ac:dyDescent="0.2">
      <c r="A49" s="21" t="s">
        <v>67</v>
      </c>
      <c r="B49" s="38"/>
      <c r="C49" s="23"/>
      <c r="D49" s="23"/>
      <c r="E49" s="24"/>
      <c r="F49" s="24"/>
      <c r="H49" s="181"/>
    </row>
    <row r="50" spans="1:8" x14ac:dyDescent="0.2">
      <c r="A50" s="26" t="s">
        <v>32</v>
      </c>
      <c r="B50" s="27">
        <v>110</v>
      </c>
      <c r="C50" s="29">
        <f>SUM(C51:C56)</f>
        <v>330136</v>
      </c>
      <c r="D50" s="29">
        <f>SUM(D51:D56)</f>
        <v>310752</v>
      </c>
    </row>
    <row r="51" spans="1:8" outlineLevel="1" x14ac:dyDescent="0.2">
      <c r="A51" s="26" t="s">
        <v>68</v>
      </c>
      <c r="B51" s="27"/>
      <c r="C51" s="29">
        <v>19877</v>
      </c>
      <c r="D51" s="29"/>
    </row>
    <row r="52" spans="1:8" outlineLevel="1" x14ac:dyDescent="0.2">
      <c r="A52" s="26" t="s">
        <v>69</v>
      </c>
      <c r="B52" s="27"/>
      <c r="C52" s="29">
        <v>277898</v>
      </c>
      <c r="D52" s="29">
        <v>264125</v>
      </c>
    </row>
    <row r="53" spans="1:8" outlineLevel="1" x14ac:dyDescent="0.2">
      <c r="A53" s="26" t="s">
        <v>35</v>
      </c>
      <c r="B53" s="27"/>
      <c r="C53" s="29"/>
      <c r="D53" s="29"/>
    </row>
    <row r="54" spans="1:8" ht="25.5" outlineLevel="1" x14ac:dyDescent="0.2">
      <c r="A54" s="26" t="s">
        <v>70</v>
      </c>
      <c r="B54" s="27"/>
      <c r="C54" s="29"/>
      <c r="D54" s="29"/>
    </row>
    <row r="55" spans="1:8" outlineLevel="1" x14ac:dyDescent="0.2">
      <c r="A55" s="26" t="s">
        <v>37</v>
      </c>
      <c r="B55" s="27"/>
      <c r="C55" s="29">
        <v>32361</v>
      </c>
      <c r="D55" s="29">
        <v>46627</v>
      </c>
    </row>
    <row r="56" spans="1:8" outlineLevel="1" x14ac:dyDescent="0.2">
      <c r="A56" s="26" t="s">
        <v>71</v>
      </c>
      <c r="B56" s="27"/>
      <c r="C56" s="29"/>
      <c r="D56" s="29"/>
    </row>
    <row r="57" spans="1:8" ht="25.5" x14ac:dyDescent="0.2">
      <c r="A57" s="26" t="s">
        <v>39</v>
      </c>
      <c r="B57" s="27">
        <v>111</v>
      </c>
      <c r="C57" s="29">
        <v>103770</v>
      </c>
      <c r="D57" s="29">
        <v>103770</v>
      </c>
    </row>
    <row r="58" spans="1:8" x14ac:dyDescent="0.2">
      <c r="A58" s="26" t="s">
        <v>41</v>
      </c>
      <c r="B58" s="27">
        <v>112</v>
      </c>
      <c r="C58" s="29"/>
      <c r="D58" s="29"/>
    </row>
    <row r="59" spans="1:8" x14ac:dyDescent="0.2">
      <c r="A59" s="26" t="s">
        <v>43</v>
      </c>
      <c r="B59" s="27">
        <v>113</v>
      </c>
      <c r="C59" s="29"/>
      <c r="D59" s="29"/>
    </row>
    <row r="60" spans="1:8" x14ac:dyDescent="0.2">
      <c r="A60" s="26" t="s">
        <v>72</v>
      </c>
      <c r="B60" s="27">
        <v>114</v>
      </c>
      <c r="C60" s="31">
        <v>0</v>
      </c>
      <c r="D60" s="31">
        <v>0</v>
      </c>
    </row>
    <row r="61" spans="1:8" s="36" customFormat="1" x14ac:dyDescent="0.2">
      <c r="A61" s="40" t="s">
        <v>73</v>
      </c>
      <c r="B61" s="27">
        <v>115</v>
      </c>
      <c r="C61" s="34">
        <f>SUM(C62:C63)</f>
        <v>9559538</v>
      </c>
      <c r="D61" s="34">
        <f>SUM(D62:D63)</f>
        <v>6633845</v>
      </c>
      <c r="E61" s="35"/>
      <c r="F61" s="35"/>
      <c r="H61" s="182"/>
    </row>
    <row r="62" spans="1:8" s="36" customFormat="1" outlineLevel="1" x14ac:dyDescent="0.2">
      <c r="A62" s="32" t="s">
        <v>74</v>
      </c>
      <c r="B62" s="27"/>
      <c r="C62" s="34"/>
      <c r="D62" s="34"/>
      <c r="E62" s="35"/>
      <c r="F62" s="35"/>
      <c r="H62" s="182"/>
    </row>
    <row r="63" spans="1:8" s="36" customFormat="1" outlineLevel="1" x14ac:dyDescent="0.2">
      <c r="A63" s="32" t="s">
        <v>75</v>
      </c>
      <c r="B63" s="27"/>
      <c r="C63" s="34">
        <v>9559538</v>
      </c>
      <c r="D63" s="34">
        <v>6633845</v>
      </c>
      <c r="E63" s="35"/>
      <c r="F63" s="35"/>
      <c r="H63" s="182"/>
    </row>
    <row r="64" spans="1:8" s="36" customFormat="1" x14ac:dyDescent="0.2">
      <c r="A64" s="40" t="s">
        <v>76</v>
      </c>
      <c r="B64" s="27">
        <v>116</v>
      </c>
      <c r="C64" s="34"/>
      <c r="D64" s="34"/>
      <c r="E64" s="35"/>
      <c r="F64" s="35"/>
      <c r="H64" s="182"/>
    </row>
    <row r="65" spans="1:8" x14ac:dyDescent="0.2">
      <c r="A65" s="26" t="s">
        <v>77</v>
      </c>
      <c r="B65" s="27">
        <v>117</v>
      </c>
      <c r="C65" s="30">
        <f>SUM(C66:C67)</f>
        <v>0</v>
      </c>
      <c r="D65" s="30">
        <f>SUM(D66:D67)</f>
        <v>0</v>
      </c>
    </row>
    <row r="66" spans="1:8" s="36" customFormat="1" outlineLevel="1" x14ac:dyDescent="0.2">
      <c r="A66" s="32" t="s">
        <v>49</v>
      </c>
      <c r="B66" s="33"/>
      <c r="C66" s="34"/>
      <c r="D66" s="34"/>
      <c r="E66" s="35"/>
      <c r="F66" s="35"/>
      <c r="H66" s="182"/>
    </row>
    <row r="67" spans="1:8" s="36" customFormat="1" outlineLevel="1" x14ac:dyDescent="0.2">
      <c r="A67" s="32" t="s">
        <v>50</v>
      </c>
      <c r="B67" s="33"/>
      <c r="C67" s="34"/>
      <c r="D67" s="34"/>
      <c r="E67" s="35"/>
      <c r="F67" s="35"/>
      <c r="H67" s="182"/>
    </row>
    <row r="68" spans="1:8" s="36" customFormat="1" x14ac:dyDescent="0.2">
      <c r="A68" s="40" t="s">
        <v>78</v>
      </c>
      <c r="B68" s="27">
        <v>118</v>
      </c>
      <c r="C68" s="34"/>
      <c r="D68" s="34"/>
      <c r="E68" s="35"/>
      <c r="F68" s="35"/>
      <c r="H68" s="182"/>
    </row>
    <row r="69" spans="1:8" s="36" customFormat="1" x14ac:dyDescent="0.2">
      <c r="A69" s="40" t="s">
        <v>79</v>
      </c>
      <c r="B69" s="27">
        <v>119</v>
      </c>
      <c r="C69" s="34"/>
      <c r="D69" s="34"/>
      <c r="E69" s="35"/>
      <c r="F69" s="35"/>
      <c r="H69" s="182"/>
    </row>
    <row r="70" spans="1:8" x14ac:dyDescent="0.2">
      <c r="A70" s="26" t="s">
        <v>80</v>
      </c>
      <c r="B70" s="27">
        <v>120</v>
      </c>
      <c r="C70" s="29"/>
      <c r="D70" s="29"/>
    </row>
    <row r="71" spans="1:8" x14ac:dyDescent="0.2">
      <c r="A71" s="26" t="s">
        <v>81</v>
      </c>
      <c r="B71" s="27">
        <v>121</v>
      </c>
      <c r="C71" s="29">
        <v>32929640</v>
      </c>
      <c r="D71" s="29">
        <v>32922896</v>
      </c>
    </row>
    <row r="72" spans="1:8" x14ac:dyDescent="0.2">
      <c r="A72" s="26" t="s">
        <v>82</v>
      </c>
      <c r="B72" s="27">
        <v>122</v>
      </c>
      <c r="C72" s="29">
        <v>95609</v>
      </c>
      <c r="D72" s="29">
        <v>102470</v>
      </c>
    </row>
    <row r="73" spans="1:8" x14ac:dyDescent="0.2">
      <c r="A73" s="26" t="s">
        <v>59</v>
      </c>
      <c r="B73" s="27">
        <v>123</v>
      </c>
      <c r="C73" s="29"/>
      <c r="D73" s="29">
        <v>0</v>
      </c>
    </row>
    <row r="74" spans="1:8" x14ac:dyDescent="0.2">
      <c r="A74" s="26" t="s">
        <v>83</v>
      </c>
      <c r="B74" s="27">
        <v>124</v>
      </c>
      <c r="C74" s="29">
        <v>334513</v>
      </c>
      <c r="D74" s="29">
        <v>318712</v>
      </c>
    </row>
    <row r="75" spans="1:8" x14ac:dyDescent="0.2">
      <c r="A75" s="26" t="s">
        <v>84</v>
      </c>
      <c r="B75" s="27">
        <v>125</v>
      </c>
      <c r="C75" s="29">
        <v>395726</v>
      </c>
      <c r="D75" s="29">
        <v>440371</v>
      </c>
    </row>
    <row r="76" spans="1:8" x14ac:dyDescent="0.2">
      <c r="A76" s="26" t="s">
        <v>85</v>
      </c>
      <c r="B76" s="27">
        <v>126</v>
      </c>
      <c r="C76" s="29">
        <v>94823</v>
      </c>
      <c r="D76" s="29">
        <v>91253</v>
      </c>
    </row>
    <row r="77" spans="1:8" x14ac:dyDescent="0.2">
      <c r="A77" s="26" t="s">
        <v>86</v>
      </c>
      <c r="B77" s="27">
        <v>127</v>
      </c>
      <c r="C77" s="30">
        <f>SUM(C78:C80)</f>
        <v>6630388</v>
      </c>
      <c r="D77" s="30">
        <f>SUM(D78:D80)</f>
        <v>7005295</v>
      </c>
      <c r="G77" s="36"/>
    </row>
    <row r="78" spans="1:8" outlineLevel="1" x14ac:dyDescent="0.2">
      <c r="A78" s="32" t="s">
        <v>87</v>
      </c>
      <c r="B78" s="33"/>
      <c r="C78" s="34">
        <v>4773258</v>
      </c>
      <c r="D78" s="34">
        <v>5157331</v>
      </c>
    </row>
    <row r="79" spans="1:8" outlineLevel="1" x14ac:dyDescent="0.2">
      <c r="A79" s="32" t="s">
        <v>86</v>
      </c>
      <c r="B79" s="33"/>
      <c r="C79" s="34">
        <v>1857130</v>
      </c>
      <c r="D79" s="34">
        <v>1847964</v>
      </c>
    </row>
    <row r="80" spans="1:8" outlineLevel="1" x14ac:dyDescent="0.2">
      <c r="A80" s="32" t="s">
        <v>88</v>
      </c>
      <c r="B80" s="33"/>
      <c r="C80" s="34"/>
      <c r="D80" s="34"/>
      <c r="E80" s="35"/>
    </row>
    <row r="81" spans="1:8" s="25" customFormat="1" x14ac:dyDescent="0.2">
      <c r="A81" s="21" t="s">
        <v>89</v>
      </c>
      <c r="B81" s="38">
        <v>200</v>
      </c>
      <c r="C81" s="39">
        <f>C50+C57+C58+C59+C60+C61+C64+C65+C68+C655+C70+C71+C72+C73+C74+C75+C76+C77+C69</f>
        <v>50474143</v>
      </c>
      <c r="D81" s="39">
        <f>D50+D57+D58+D59+D60+D61+D64+D65+D68+D655+D70+D71+D72+D73+D74+D75+D76+D77+D69</f>
        <v>47929364</v>
      </c>
      <c r="E81" s="24"/>
      <c r="F81" s="24"/>
      <c r="H81" s="181"/>
    </row>
    <row r="82" spans="1:8" s="25" customFormat="1" x14ac:dyDescent="0.2">
      <c r="A82" s="21" t="s">
        <v>90</v>
      </c>
      <c r="B82" s="22"/>
      <c r="C82" s="39">
        <f>C81+C48+C47</f>
        <v>123601573</v>
      </c>
      <c r="D82" s="39">
        <f>D81+D48+D47</f>
        <v>119418390</v>
      </c>
      <c r="E82" s="24"/>
      <c r="F82" s="24"/>
      <c r="H82" s="181"/>
    </row>
    <row r="83" spans="1:8" s="45" customFormat="1" ht="25.5" x14ac:dyDescent="0.25">
      <c r="A83" s="41" t="s">
        <v>91</v>
      </c>
      <c r="B83" s="42" t="s">
        <v>26</v>
      </c>
      <c r="C83" s="43"/>
      <c r="D83" s="43"/>
      <c r="E83" s="44"/>
      <c r="F83" s="44"/>
      <c r="H83" s="183"/>
    </row>
    <row r="84" spans="1:8" s="25" customFormat="1" x14ac:dyDescent="0.2">
      <c r="A84" s="21" t="s">
        <v>92</v>
      </c>
      <c r="B84" s="22"/>
      <c r="C84" s="23"/>
      <c r="D84" s="23"/>
      <c r="E84" s="24"/>
      <c r="F84" s="24"/>
      <c r="H84" s="181"/>
    </row>
    <row r="85" spans="1:8" x14ac:dyDescent="0.2">
      <c r="A85" s="26" t="s">
        <v>93</v>
      </c>
      <c r="B85" s="27">
        <v>210</v>
      </c>
      <c r="C85" s="30">
        <f>SUM(C86:C89)</f>
        <v>12710</v>
      </c>
      <c r="D85" s="30">
        <f>SUM(D86:D89)</f>
        <v>12829</v>
      </c>
    </row>
    <row r="86" spans="1:8" s="36" customFormat="1" outlineLevel="2" x14ac:dyDescent="0.2">
      <c r="A86" s="32" t="s">
        <v>94</v>
      </c>
      <c r="B86" s="33"/>
      <c r="C86" s="34"/>
      <c r="D86" s="34"/>
      <c r="E86" s="5"/>
      <c r="F86" s="5"/>
      <c r="H86" s="182"/>
    </row>
    <row r="87" spans="1:8" s="36" customFormat="1" outlineLevel="2" x14ac:dyDescent="0.2">
      <c r="A87" s="46" t="s">
        <v>95</v>
      </c>
      <c r="B87" s="33"/>
      <c r="C87" s="34">
        <v>12710</v>
      </c>
      <c r="D87" s="34">
        <v>12829</v>
      </c>
      <c r="E87" s="35"/>
      <c r="F87" s="35"/>
      <c r="H87" s="182"/>
    </row>
    <row r="88" spans="1:8" s="36" customFormat="1" outlineLevel="2" x14ac:dyDescent="0.2">
      <c r="A88" s="32" t="s">
        <v>96</v>
      </c>
      <c r="B88" s="33"/>
      <c r="C88" s="34"/>
      <c r="D88" s="34"/>
      <c r="E88" s="35"/>
      <c r="F88" s="35"/>
      <c r="H88" s="182"/>
    </row>
    <row r="89" spans="1:8" s="36" customFormat="1" outlineLevel="2" x14ac:dyDescent="0.2">
      <c r="A89" s="32" t="s">
        <v>97</v>
      </c>
      <c r="B89" s="33"/>
      <c r="C89" s="34"/>
      <c r="D89" s="34"/>
      <c r="E89" s="35"/>
      <c r="F89" s="35"/>
      <c r="H89" s="182"/>
    </row>
    <row r="90" spans="1:8" s="36" customFormat="1" ht="25.5" outlineLevel="2" x14ac:dyDescent="0.2">
      <c r="A90" s="26" t="s">
        <v>98</v>
      </c>
      <c r="B90" s="27">
        <v>211</v>
      </c>
      <c r="C90" s="34"/>
      <c r="D90" s="34"/>
      <c r="E90" s="35"/>
      <c r="F90" s="35"/>
      <c r="H90" s="182"/>
    </row>
    <row r="91" spans="1:8" x14ac:dyDescent="0.2">
      <c r="A91" s="26" t="s">
        <v>43</v>
      </c>
      <c r="B91" s="27">
        <v>212</v>
      </c>
      <c r="C91" s="29"/>
      <c r="D91" s="29"/>
    </row>
    <row r="92" spans="1:8" x14ac:dyDescent="0.2">
      <c r="A92" s="26" t="s">
        <v>99</v>
      </c>
      <c r="B92" s="27">
        <v>213</v>
      </c>
      <c r="C92" s="30">
        <f>SUM(C93:C94)</f>
        <v>716326</v>
      </c>
      <c r="D92" s="30">
        <f>SUM(D93:D94)</f>
        <v>862882</v>
      </c>
    </row>
    <row r="93" spans="1:8" s="36" customFormat="1" outlineLevel="1" x14ac:dyDescent="0.2">
      <c r="A93" s="32" t="s">
        <v>100</v>
      </c>
      <c r="B93" s="33"/>
      <c r="C93" s="34"/>
      <c r="D93" s="34"/>
      <c r="E93" s="5"/>
      <c r="F93" s="5"/>
      <c r="H93" s="182"/>
    </row>
    <row r="94" spans="1:8" s="36" customFormat="1" outlineLevel="1" x14ac:dyDescent="0.2">
      <c r="A94" s="32" t="s">
        <v>101</v>
      </c>
      <c r="B94" s="33"/>
      <c r="C94" s="34">
        <v>716326</v>
      </c>
      <c r="D94" s="34">
        <v>862882</v>
      </c>
      <c r="E94" s="5"/>
      <c r="F94" s="35"/>
      <c r="H94" s="182"/>
    </row>
    <row r="95" spans="1:8" x14ac:dyDescent="0.2">
      <c r="A95" s="26" t="s">
        <v>102</v>
      </c>
      <c r="B95" s="27">
        <v>214</v>
      </c>
      <c r="C95" s="30">
        <f>C96+C97</f>
        <v>2615571</v>
      </c>
      <c r="D95" s="30">
        <f>D96+D97</f>
        <v>3858729</v>
      </c>
    </row>
    <row r="96" spans="1:8" s="36" customFormat="1" outlineLevel="1" x14ac:dyDescent="0.2">
      <c r="A96" s="32" t="s">
        <v>103</v>
      </c>
      <c r="B96" s="33"/>
      <c r="C96" s="34">
        <v>2233461</v>
      </c>
      <c r="D96" s="34">
        <v>3758034</v>
      </c>
      <c r="E96" s="35"/>
      <c r="F96" s="35"/>
      <c r="H96" s="182"/>
    </row>
    <row r="97" spans="1:8" s="36" customFormat="1" outlineLevel="1" x14ac:dyDescent="0.2">
      <c r="A97" s="32" t="s">
        <v>104</v>
      </c>
      <c r="B97" s="33"/>
      <c r="C97" s="47">
        <v>382110</v>
      </c>
      <c r="D97" s="34">
        <v>100695</v>
      </c>
      <c r="E97" s="35"/>
      <c r="F97" s="35"/>
      <c r="H97" s="182"/>
    </row>
    <row r="98" spans="1:8" x14ac:dyDescent="0.2">
      <c r="A98" s="26" t="s">
        <v>105</v>
      </c>
      <c r="B98" s="27">
        <v>215</v>
      </c>
      <c r="C98" s="29">
        <v>1760721</v>
      </c>
      <c r="D98" s="29">
        <v>1768141</v>
      </c>
    </row>
    <row r="99" spans="1:8" x14ac:dyDescent="0.2">
      <c r="A99" s="26" t="s">
        <v>106</v>
      </c>
      <c r="B99" s="27">
        <v>216</v>
      </c>
      <c r="C99" s="29">
        <v>861263</v>
      </c>
      <c r="D99" s="29">
        <v>768879</v>
      </c>
    </row>
    <row r="100" spans="1:8" x14ac:dyDescent="0.2">
      <c r="A100" s="26" t="s">
        <v>107</v>
      </c>
      <c r="B100" s="27">
        <v>217</v>
      </c>
      <c r="C100" s="29">
        <v>885344</v>
      </c>
      <c r="D100" s="29">
        <v>831855</v>
      </c>
    </row>
    <row r="101" spans="1:8" x14ac:dyDescent="0.2">
      <c r="A101" s="26" t="s">
        <v>108</v>
      </c>
      <c r="B101" s="27">
        <v>218</v>
      </c>
      <c r="C101" s="29">
        <v>189</v>
      </c>
      <c r="D101" s="29">
        <v>2650</v>
      </c>
    </row>
    <row r="102" spans="1:8" x14ac:dyDescent="0.2">
      <c r="A102" s="26" t="s">
        <v>109</v>
      </c>
      <c r="B102" s="27">
        <v>219</v>
      </c>
      <c r="C102" s="29">
        <v>1202008</v>
      </c>
      <c r="D102" s="29">
        <v>2614562</v>
      </c>
    </row>
    <row r="103" spans="1:8" x14ac:dyDescent="0.2">
      <c r="A103" s="26" t="s">
        <v>110</v>
      </c>
      <c r="B103" s="27">
        <v>220</v>
      </c>
      <c r="C103" s="29"/>
      <c r="D103" s="29">
        <v>0</v>
      </c>
    </row>
    <row r="104" spans="1:8" x14ac:dyDescent="0.2">
      <c r="A104" s="26" t="s">
        <v>111</v>
      </c>
      <c r="B104" s="27">
        <v>221</v>
      </c>
      <c r="C104" s="29">
        <v>9983023</v>
      </c>
      <c r="D104" s="29">
        <v>52528</v>
      </c>
    </row>
    <row r="105" spans="1:8" x14ac:dyDescent="0.2">
      <c r="A105" s="26" t="s">
        <v>112</v>
      </c>
      <c r="B105" s="27">
        <v>222</v>
      </c>
      <c r="C105" s="29">
        <f>SUM(C106:C107)</f>
        <v>1723721</v>
      </c>
      <c r="D105" s="29">
        <f>SUM(D106:D107)</f>
        <v>1541728</v>
      </c>
      <c r="G105" s="36"/>
    </row>
    <row r="106" spans="1:8" x14ac:dyDescent="0.2">
      <c r="A106" s="26" t="s">
        <v>113</v>
      </c>
      <c r="B106" s="27"/>
      <c r="C106" s="48">
        <v>772053</v>
      </c>
      <c r="D106" s="29">
        <v>880633</v>
      </c>
      <c r="G106" s="36"/>
    </row>
    <row r="107" spans="1:8" x14ac:dyDescent="0.2">
      <c r="A107" s="26" t="s">
        <v>64</v>
      </c>
      <c r="B107" s="27"/>
      <c r="C107" s="29">
        <v>951668</v>
      </c>
      <c r="D107" s="29">
        <v>661095</v>
      </c>
      <c r="E107" s="35"/>
      <c r="G107" s="36"/>
    </row>
    <row r="108" spans="1:8" s="25" customFormat="1" x14ac:dyDescent="0.2">
      <c r="A108" s="21" t="s">
        <v>114</v>
      </c>
      <c r="B108" s="38">
        <v>300</v>
      </c>
      <c r="C108" s="39">
        <f>SUM(C84:C105)-SUM(C86:C88)-SUM(C93:C94)-SUM(C96:C97)</f>
        <v>19760876</v>
      </c>
      <c r="D108" s="39">
        <f>SUM(D84:D105)-SUM(D86:D88)-SUM(D93:D94)-SUM(D96:D97)</f>
        <v>12314783</v>
      </c>
      <c r="E108" s="24"/>
      <c r="F108" s="24"/>
      <c r="H108" s="181"/>
    </row>
    <row r="109" spans="1:8" s="25" customFormat="1" x14ac:dyDescent="0.2">
      <c r="A109" s="21" t="s">
        <v>115</v>
      </c>
      <c r="B109" s="38">
        <v>301</v>
      </c>
      <c r="C109" s="23"/>
      <c r="D109" s="23"/>
      <c r="E109" s="24"/>
      <c r="F109" s="24"/>
      <c r="H109" s="181"/>
    </row>
    <row r="110" spans="1:8" s="25" customFormat="1" x14ac:dyDescent="0.2">
      <c r="A110" s="21" t="s">
        <v>116</v>
      </c>
      <c r="B110" s="22"/>
      <c r="C110" s="23"/>
      <c r="D110" s="23"/>
      <c r="E110" s="24"/>
      <c r="F110" s="24"/>
      <c r="H110" s="181"/>
    </row>
    <row r="111" spans="1:8" x14ac:dyDescent="0.2">
      <c r="A111" s="26" t="s">
        <v>117</v>
      </c>
      <c r="B111" s="27">
        <v>310</v>
      </c>
      <c r="C111" s="49">
        <f>SUM(C112:C115)</f>
        <v>359204</v>
      </c>
      <c r="D111" s="49">
        <f>SUM(D112:D115)</f>
        <v>364740</v>
      </c>
    </row>
    <row r="112" spans="1:8" s="36" customFormat="1" outlineLevel="2" x14ac:dyDescent="0.2">
      <c r="A112" s="32" t="s">
        <v>94</v>
      </c>
      <c r="B112" s="33"/>
      <c r="C112" s="34"/>
      <c r="D112" s="34"/>
      <c r="E112" s="5"/>
      <c r="F112" s="5"/>
      <c r="H112" s="182"/>
    </row>
    <row r="113" spans="1:8" s="36" customFormat="1" outlineLevel="2" x14ac:dyDescent="0.2">
      <c r="A113" s="46" t="s">
        <v>95</v>
      </c>
      <c r="B113" s="33"/>
      <c r="C113" s="34">
        <v>94377</v>
      </c>
      <c r="D113" s="34">
        <v>99913</v>
      </c>
      <c r="E113" s="35"/>
      <c r="F113" s="35"/>
      <c r="H113" s="182"/>
    </row>
    <row r="114" spans="1:8" s="36" customFormat="1" outlineLevel="2" x14ac:dyDescent="0.2">
      <c r="A114" s="32" t="s">
        <v>96</v>
      </c>
      <c r="B114" s="33"/>
      <c r="C114" s="34"/>
      <c r="D114" s="34"/>
      <c r="E114" s="35"/>
      <c r="F114" s="35"/>
      <c r="H114" s="182"/>
    </row>
    <row r="115" spans="1:8" s="36" customFormat="1" outlineLevel="2" x14ac:dyDescent="0.2">
      <c r="A115" s="32" t="s">
        <v>118</v>
      </c>
      <c r="B115" s="33"/>
      <c r="C115" s="34">
        <v>264827</v>
      </c>
      <c r="D115" s="34">
        <v>264827</v>
      </c>
      <c r="E115" s="35"/>
      <c r="F115" s="35"/>
      <c r="H115" s="182"/>
    </row>
    <row r="116" spans="1:8" s="36" customFormat="1" ht="25.5" outlineLevel="2" x14ac:dyDescent="0.2">
      <c r="A116" s="26" t="s">
        <v>119</v>
      </c>
      <c r="B116" s="27">
        <v>311</v>
      </c>
      <c r="C116" s="34"/>
      <c r="D116" s="34"/>
      <c r="E116" s="35"/>
      <c r="F116" s="35"/>
      <c r="H116" s="182"/>
    </row>
    <row r="117" spans="1:8" x14ac:dyDescent="0.2">
      <c r="A117" s="26" t="s">
        <v>43</v>
      </c>
      <c r="B117" s="27">
        <v>312</v>
      </c>
      <c r="C117" s="29"/>
      <c r="D117" s="29"/>
    </row>
    <row r="118" spans="1:8" x14ac:dyDescent="0.2">
      <c r="A118" s="26" t="s">
        <v>120</v>
      </c>
      <c r="B118" s="27">
        <v>313</v>
      </c>
      <c r="C118" s="49">
        <f>SUM(C119:C120)</f>
        <v>405479</v>
      </c>
      <c r="D118" s="49">
        <f>SUM(D119:D120)</f>
        <v>484437</v>
      </c>
    </row>
    <row r="119" spans="1:8" s="36" customFormat="1" outlineLevel="1" x14ac:dyDescent="0.2">
      <c r="A119" s="32" t="s">
        <v>100</v>
      </c>
      <c r="B119" s="33"/>
      <c r="C119" s="34"/>
      <c r="D119" s="34"/>
      <c r="E119" s="35"/>
      <c r="F119" s="35"/>
      <c r="H119" s="182"/>
    </row>
    <row r="120" spans="1:8" s="36" customFormat="1" outlineLevel="1" x14ac:dyDescent="0.2">
      <c r="A120" s="32" t="s">
        <v>101</v>
      </c>
      <c r="B120" s="33"/>
      <c r="C120" s="34">
        <v>405479</v>
      </c>
      <c r="D120" s="34">
        <v>484437</v>
      </c>
      <c r="E120" s="35"/>
      <c r="F120" s="35"/>
      <c r="H120" s="182"/>
    </row>
    <row r="121" spans="1:8" x14ac:dyDescent="0.2">
      <c r="A121" s="26" t="s">
        <v>121</v>
      </c>
      <c r="B121" s="27">
        <v>314</v>
      </c>
      <c r="C121" s="49">
        <f>SUM(C122:C123)</f>
        <v>51388</v>
      </c>
      <c r="D121" s="49">
        <f>SUM(D122:D123)</f>
        <v>54243</v>
      </c>
    </row>
    <row r="122" spans="1:8" s="36" customFormat="1" outlineLevel="1" x14ac:dyDescent="0.2">
      <c r="A122" s="32" t="s">
        <v>103</v>
      </c>
      <c r="B122" s="33"/>
      <c r="C122" s="34"/>
      <c r="D122" s="34"/>
      <c r="E122" s="35"/>
      <c r="F122" s="35"/>
      <c r="H122" s="182"/>
    </row>
    <row r="123" spans="1:8" s="36" customFormat="1" outlineLevel="1" x14ac:dyDescent="0.2">
      <c r="A123" s="32" t="s">
        <v>104</v>
      </c>
      <c r="B123" s="33"/>
      <c r="C123" s="34">
        <v>51388</v>
      </c>
      <c r="D123" s="34">
        <v>54243</v>
      </c>
      <c r="E123" s="35"/>
      <c r="F123" s="35"/>
      <c r="H123" s="182"/>
    </row>
    <row r="124" spans="1:8" x14ac:dyDescent="0.2">
      <c r="A124" s="26" t="s">
        <v>122</v>
      </c>
      <c r="B124" s="27">
        <v>315</v>
      </c>
      <c r="C124" s="29">
        <v>8948197</v>
      </c>
      <c r="D124" s="29">
        <v>8492020</v>
      </c>
    </row>
    <row r="125" spans="1:8" x14ac:dyDescent="0.2">
      <c r="A125" s="26" t="s">
        <v>123</v>
      </c>
      <c r="B125" s="27">
        <v>316</v>
      </c>
      <c r="C125" s="29">
        <v>1961113</v>
      </c>
      <c r="D125" s="29">
        <v>2026511</v>
      </c>
    </row>
    <row r="126" spans="1:8" x14ac:dyDescent="0.2">
      <c r="A126" s="26" t="s">
        <v>107</v>
      </c>
      <c r="B126" s="27">
        <v>317</v>
      </c>
      <c r="C126" s="29">
        <v>173693</v>
      </c>
      <c r="D126" s="29">
        <v>178693</v>
      </c>
    </row>
    <row r="127" spans="1:8" ht="15" customHeight="1" x14ac:dyDescent="0.2">
      <c r="A127" s="26" t="s">
        <v>124</v>
      </c>
      <c r="B127" s="27">
        <v>318</v>
      </c>
      <c r="C127" s="29"/>
      <c r="D127" s="29"/>
    </row>
    <row r="128" spans="1:8" x14ac:dyDescent="0.2">
      <c r="A128" s="26" t="s">
        <v>125</v>
      </c>
      <c r="B128" s="27">
        <v>319</v>
      </c>
      <c r="C128" s="29"/>
      <c r="D128" s="29"/>
    </row>
    <row r="129" spans="1:8" x14ac:dyDescent="0.2">
      <c r="A129" s="26" t="s">
        <v>110</v>
      </c>
      <c r="B129" s="27">
        <v>320</v>
      </c>
      <c r="C129" s="29"/>
      <c r="D129" s="29"/>
    </row>
    <row r="130" spans="1:8" x14ac:dyDescent="0.2">
      <c r="A130" s="26" t="s">
        <v>126</v>
      </c>
      <c r="B130" s="27">
        <v>321</v>
      </c>
      <c r="C130" s="29">
        <f>SUM(C131:C132)</f>
        <v>1654787</v>
      </c>
      <c r="D130" s="29">
        <f>SUM(D131:D132)</f>
        <v>1725214</v>
      </c>
      <c r="G130" s="36"/>
    </row>
    <row r="131" spans="1:8" x14ac:dyDescent="0.2">
      <c r="A131" s="26" t="s">
        <v>127</v>
      </c>
      <c r="B131" s="27"/>
      <c r="C131" s="29">
        <v>1654787</v>
      </c>
      <c r="D131" s="29">
        <v>1725214</v>
      </c>
      <c r="G131" s="36"/>
    </row>
    <row r="132" spans="1:8" x14ac:dyDescent="0.2">
      <c r="A132" s="26" t="s">
        <v>64</v>
      </c>
      <c r="B132" s="27"/>
      <c r="C132" s="29"/>
      <c r="D132" s="29"/>
      <c r="G132" s="36"/>
    </row>
    <row r="133" spans="1:8" s="25" customFormat="1" x14ac:dyDescent="0.2">
      <c r="A133" s="21" t="s">
        <v>128</v>
      </c>
      <c r="B133" s="38">
        <v>400</v>
      </c>
      <c r="C133" s="39">
        <f>C111+C117+C118+C121+C124+C125+C130+C126+C127+C128+C129</f>
        <v>13553861</v>
      </c>
      <c r="D133" s="39">
        <f>D111+D117+D118+D121+D124+D125+D130+D126+D127+D128+D129</f>
        <v>13325858</v>
      </c>
      <c r="E133" s="24"/>
      <c r="F133" s="24"/>
      <c r="H133" s="181"/>
    </row>
    <row r="134" spans="1:8" s="25" customFormat="1" x14ac:dyDescent="0.2">
      <c r="A134" s="21" t="s">
        <v>129</v>
      </c>
      <c r="B134" s="22"/>
      <c r="C134" s="23"/>
      <c r="D134" s="23"/>
      <c r="E134" s="24"/>
      <c r="F134" s="24"/>
      <c r="H134" s="181"/>
    </row>
    <row r="135" spans="1:8" x14ac:dyDescent="0.2">
      <c r="A135" s="26" t="s">
        <v>130</v>
      </c>
      <c r="B135" s="27">
        <v>410</v>
      </c>
      <c r="C135" s="29">
        <v>4405169</v>
      </c>
      <c r="D135" s="29">
        <v>4405169</v>
      </c>
    </row>
    <row r="136" spans="1:8" x14ac:dyDescent="0.2">
      <c r="A136" s="26" t="s">
        <v>131</v>
      </c>
      <c r="B136" s="27">
        <v>411</v>
      </c>
      <c r="C136" s="29"/>
      <c r="D136" s="29"/>
    </row>
    <row r="137" spans="1:8" x14ac:dyDescent="0.2">
      <c r="A137" s="26" t="s">
        <v>132</v>
      </c>
      <c r="B137" s="27">
        <v>412</v>
      </c>
      <c r="C137" s="29"/>
      <c r="D137" s="29"/>
    </row>
    <row r="138" spans="1:8" x14ac:dyDescent="0.2">
      <c r="A138" s="26" t="s">
        <v>133</v>
      </c>
      <c r="B138" s="27">
        <v>413</v>
      </c>
      <c r="C138" s="29">
        <v>-501439</v>
      </c>
      <c r="D138" s="29">
        <v>-437908</v>
      </c>
    </row>
    <row r="139" spans="1:8" x14ac:dyDescent="0.2">
      <c r="A139" s="26" t="s">
        <v>134</v>
      </c>
      <c r="B139" s="27">
        <v>414</v>
      </c>
      <c r="C139" s="29">
        <v>86383106</v>
      </c>
      <c r="D139" s="29">
        <v>89810488</v>
      </c>
    </row>
    <row r="140" spans="1:8" x14ac:dyDescent="0.2">
      <c r="A140" s="26" t="s">
        <v>135</v>
      </c>
      <c r="B140" s="27">
        <v>415</v>
      </c>
      <c r="C140" s="29"/>
      <c r="D140" s="29"/>
    </row>
    <row r="141" spans="1:8" s="25" customFormat="1" ht="25.5" x14ac:dyDescent="0.2">
      <c r="A141" s="21" t="s">
        <v>136</v>
      </c>
      <c r="B141" s="38">
        <v>420</v>
      </c>
      <c r="C141" s="39">
        <f>SUM(C134:C140)</f>
        <v>90286836</v>
      </c>
      <c r="D141" s="39">
        <f>SUM(D134:D140)</f>
        <v>93777749</v>
      </c>
      <c r="E141" s="24"/>
      <c r="F141" s="24"/>
      <c r="H141" s="181"/>
    </row>
    <row r="142" spans="1:8" s="25" customFormat="1" x14ac:dyDescent="0.2">
      <c r="A142" s="21" t="s">
        <v>137</v>
      </c>
      <c r="B142" s="38">
        <v>421</v>
      </c>
      <c r="C142" s="23"/>
      <c r="D142" s="23"/>
      <c r="E142" s="24"/>
      <c r="F142" s="24"/>
      <c r="H142" s="181"/>
    </row>
    <row r="143" spans="1:8" s="25" customFormat="1" x14ac:dyDescent="0.2">
      <c r="A143" s="21" t="s">
        <v>138</v>
      </c>
      <c r="B143" s="38">
        <v>500</v>
      </c>
      <c r="C143" s="39">
        <f>C141+C142</f>
        <v>90286836</v>
      </c>
      <c r="D143" s="39">
        <f>D141+D142</f>
        <v>93777749</v>
      </c>
      <c r="E143" s="24"/>
      <c r="F143" s="24"/>
      <c r="H143" s="181"/>
    </row>
    <row r="144" spans="1:8" s="25" customFormat="1" x14ac:dyDescent="0.2">
      <c r="A144" s="21" t="s">
        <v>139</v>
      </c>
      <c r="B144" s="38"/>
      <c r="C144" s="39">
        <f>C108+C133+C143</f>
        <v>123601573</v>
      </c>
      <c r="D144" s="39">
        <f>D108+D133+D143</f>
        <v>119418390</v>
      </c>
      <c r="E144" s="24"/>
      <c r="F144" s="24"/>
      <c r="H144" s="181"/>
    </row>
    <row r="145" spans="1:8" x14ac:dyDescent="0.2">
      <c r="A145" s="16"/>
      <c r="B145" s="50"/>
      <c r="C145" s="51">
        <f>C144-C82</f>
        <v>0</v>
      </c>
      <c r="D145" s="51">
        <f>D144-D82</f>
        <v>0</v>
      </c>
    </row>
    <row r="146" spans="1:8" s="8" customFormat="1" ht="17.45" customHeight="1" x14ac:dyDescent="0.2">
      <c r="A146" s="13" t="s">
        <v>140</v>
      </c>
      <c r="B146" s="50"/>
      <c r="C146" s="17"/>
      <c r="D146" s="50"/>
      <c r="E146" s="5"/>
      <c r="F146" s="5"/>
      <c r="H146" s="184"/>
    </row>
    <row r="147" spans="1:8" s="8" customFormat="1" x14ac:dyDescent="0.2">
      <c r="A147" s="52" t="s">
        <v>141</v>
      </c>
      <c r="B147" s="50"/>
      <c r="C147" s="186" t="s">
        <v>142</v>
      </c>
      <c r="D147" s="186"/>
      <c r="E147" s="5"/>
      <c r="F147" s="5"/>
      <c r="H147" s="184"/>
    </row>
    <row r="148" spans="1:8" s="8" customFormat="1" x14ac:dyDescent="0.2">
      <c r="A148" s="53"/>
      <c r="B148" s="50"/>
      <c r="C148" s="54"/>
      <c r="D148" s="54"/>
      <c r="E148" s="5"/>
      <c r="F148" s="5"/>
      <c r="H148" s="184"/>
    </row>
    <row r="149" spans="1:8" s="8" customFormat="1" x14ac:dyDescent="0.2">
      <c r="A149" s="16" t="s">
        <v>143</v>
      </c>
      <c r="B149" s="50"/>
      <c r="C149" s="17"/>
      <c r="D149" s="50"/>
      <c r="E149" s="5"/>
      <c r="F149" s="5"/>
      <c r="H149" s="184"/>
    </row>
    <row r="150" spans="1:8" s="8" customFormat="1" x14ac:dyDescent="0.2">
      <c r="A150" s="53" t="s">
        <v>144</v>
      </c>
      <c r="B150" s="50"/>
      <c r="C150" s="186" t="s">
        <v>142</v>
      </c>
      <c r="D150" s="186"/>
      <c r="E150" s="5"/>
      <c r="F150" s="5"/>
      <c r="H150" s="184"/>
    </row>
    <row r="151" spans="1:8" s="8" customFormat="1" x14ac:dyDescent="0.2">
      <c r="A151" s="16" t="s">
        <v>145</v>
      </c>
      <c r="B151" s="50"/>
      <c r="C151" s="50"/>
      <c r="D151" s="50"/>
      <c r="E151" s="5"/>
      <c r="F151" s="5"/>
      <c r="H151" s="184"/>
    </row>
    <row r="152" spans="1:8" s="8" customFormat="1" x14ac:dyDescent="0.2">
      <c r="A152" s="55"/>
      <c r="C152" s="3"/>
      <c r="D152" s="9"/>
      <c r="E152" s="5"/>
      <c r="F152" s="5"/>
      <c r="H152" s="184"/>
    </row>
  </sheetData>
  <mergeCells count="6">
    <mergeCell ref="C150:D150"/>
    <mergeCell ref="A22:A23"/>
    <mergeCell ref="B22:B23"/>
    <mergeCell ref="C22:C23"/>
    <mergeCell ref="D22:D23"/>
    <mergeCell ref="C147:D147"/>
  </mergeCells>
  <pageMargins left="0.70866141732283472" right="0.70866141732283472" top="0.4" bottom="0.45" header="0.2" footer="0.31496062992125984"/>
  <pageSetup paperSize="9" scale="62" firstPageNumber="0" fitToHeight="0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0248-7449-4A39-8022-6D1044135F9B}">
  <sheetPr>
    <pageSetUpPr fitToPage="1"/>
  </sheetPr>
  <dimension ref="A1:H71"/>
  <sheetViews>
    <sheetView view="pageBreakPreview" topLeftCell="A46" zoomScale="90" zoomScaleNormal="80" zoomScaleSheetLayoutView="90" workbookViewId="0">
      <selection activeCell="F36" sqref="F36"/>
    </sheetView>
  </sheetViews>
  <sheetFormatPr defaultColWidth="9.42578125" defaultRowHeight="12.75" x14ac:dyDescent="0.2"/>
  <cols>
    <col min="1" max="1" width="78" style="56" customWidth="1"/>
    <col min="2" max="2" width="7.42578125" style="56" customWidth="1"/>
    <col min="3" max="3" width="15.42578125" style="56" customWidth="1"/>
    <col min="4" max="5" width="14.42578125" style="56" customWidth="1"/>
    <col min="6" max="6" width="11.5703125" style="56" bestFit="1" customWidth="1"/>
    <col min="7" max="7" width="14.85546875" style="58" customWidth="1"/>
    <col min="8" max="8" width="9.42578125" style="58"/>
    <col min="9" max="10" width="9.42578125" style="56"/>
    <col min="11" max="11" width="9.42578125" style="56" customWidth="1"/>
    <col min="12" max="16" width="9.42578125" style="56"/>
    <col min="17" max="17" width="9.42578125" style="56" customWidth="1"/>
    <col min="18" max="20" width="9.42578125" style="56"/>
    <col min="21" max="21" width="9.42578125" style="56" customWidth="1"/>
    <col min="22" max="23" width="9.42578125" style="56"/>
    <col min="24" max="25" width="9.42578125" style="56" customWidth="1"/>
    <col min="26" max="46" width="9.42578125" style="56"/>
    <col min="47" max="47" width="9.42578125" style="56" customWidth="1"/>
    <col min="48" max="54" width="9.42578125" style="56"/>
    <col min="55" max="55" width="9.42578125" style="56" customWidth="1"/>
    <col min="56" max="88" width="9.42578125" style="56"/>
    <col min="89" max="89" width="9.42578125" style="56" customWidth="1"/>
    <col min="90" max="16384" width="9.42578125" style="56"/>
  </cols>
  <sheetData>
    <row r="1" spans="1:8" s="2" customFormat="1" x14ac:dyDescent="0.2">
      <c r="A1" s="1"/>
      <c r="D1" s="4" t="s">
        <v>146</v>
      </c>
      <c r="E1" s="5"/>
    </row>
    <row r="2" spans="1:8" s="2" customFormat="1" x14ac:dyDescent="0.2">
      <c r="A2" s="1"/>
      <c r="D2" s="4" t="s">
        <v>1</v>
      </c>
      <c r="E2" s="5"/>
    </row>
    <row r="3" spans="1:8" s="2" customFormat="1" x14ac:dyDescent="0.2">
      <c r="A3" s="1"/>
      <c r="D3" s="4" t="s">
        <v>2</v>
      </c>
      <c r="E3" s="5"/>
    </row>
    <row r="4" spans="1:8" s="2" customFormat="1" x14ac:dyDescent="0.2">
      <c r="A4" s="1"/>
      <c r="D4" s="7"/>
      <c r="E4" s="5"/>
    </row>
    <row r="5" spans="1:8" s="2" customFormat="1" x14ac:dyDescent="0.2">
      <c r="A5" s="1"/>
      <c r="D5" s="7" t="s">
        <v>147</v>
      </c>
      <c r="E5" s="5"/>
    </row>
    <row r="6" spans="1:8" s="2" customFormat="1" x14ac:dyDescent="0.2">
      <c r="A6" s="1"/>
      <c r="D6" s="7" t="s">
        <v>4</v>
      </c>
      <c r="E6" s="5"/>
    </row>
    <row r="7" spans="1:8" s="2" customFormat="1" x14ac:dyDescent="0.2">
      <c r="A7" s="1"/>
      <c r="D7" s="7" t="s">
        <v>5</v>
      </c>
      <c r="E7" s="5"/>
    </row>
    <row r="8" spans="1:8" s="2" customFormat="1" x14ac:dyDescent="0.2">
      <c r="A8" s="1"/>
      <c r="D8" s="7"/>
      <c r="E8" s="5"/>
    </row>
    <row r="9" spans="1:8" x14ac:dyDescent="0.2">
      <c r="D9" s="57" t="s">
        <v>6</v>
      </c>
    </row>
    <row r="11" spans="1:8" x14ac:dyDescent="0.2">
      <c r="A11" s="59" t="s">
        <v>148</v>
      </c>
      <c r="B11" s="50"/>
      <c r="C11" s="50"/>
      <c r="D11" s="50"/>
    </row>
    <row r="12" spans="1:8" x14ac:dyDescent="0.2">
      <c r="A12" s="59" t="s">
        <v>149</v>
      </c>
      <c r="B12" s="50"/>
      <c r="C12" s="50"/>
    </row>
    <row r="13" spans="1:8" x14ac:dyDescent="0.2">
      <c r="A13" s="59" t="s">
        <v>150</v>
      </c>
      <c r="B13" s="50"/>
      <c r="C13" s="50"/>
      <c r="D13" s="50"/>
    </row>
    <row r="14" spans="1:8" x14ac:dyDescent="0.2">
      <c r="A14" s="60"/>
      <c r="B14" s="60"/>
      <c r="C14" s="60"/>
      <c r="D14" s="61" t="s">
        <v>24</v>
      </c>
    </row>
    <row r="15" spans="1:8" s="63" customFormat="1" ht="25.5" customHeight="1" x14ac:dyDescent="0.25">
      <c r="A15" s="185" t="s">
        <v>151</v>
      </c>
      <c r="B15" s="185" t="s">
        <v>26</v>
      </c>
      <c r="C15" s="185" t="s">
        <v>152</v>
      </c>
      <c r="D15" s="185" t="s">
        <v>153</v>
      </c>
      <c r="G15" s="64"/>
      <c r="H15" s="64"/>
    </row>
    <row r="16" spans="1:8" s="63" customFormat="1" x14ac:dyDescent="0.25">
      <c r="A16" s="185"/>
      <c r="B16" s="185"/>
      <c r="C16" s="185"/>
      <c r="D16" s="185"/>
      <c r="E16" s="65"/>
      <c r="F16" s="65"/>
      <c r="G16" s="66"/>
      <c r="H16" s="64"/>
    </row>
    <row r="17" spans="1:8" x14ac:dyDescent="0.2">
      <c r="A17" s="67" t="s">
        <v>154</v>
      </c>
      <c r="B17" s="37" t="s">
        <v>31</v>
      </c>
      <c r="C17" s="68">
        <v>36008143</v>
      </c>
      <c r="D17" s="69">
        <v>82317821</v>
      </c>
      <c r="E17" s="51"/>
    </row>
    <row r="18" spans="1:8" x14ac:dyDescent="0.2">
      <c r="A18" s="67" t="s">
        <v>155</v>
      </c>
      <c r="B18" s="37" t="s">
        <v>33</v>
      </c>
      <c r="C18" s="70">
        <v>26341302.000000007</v>
      </c>
      <c r="D18" s="70">
        <v>67768259</v>
      </c>
      <c r="E18" s="51"/>
    </row>
    <row r="19" spans="1:8" s="75" customFormat="1" x14ac:dyDescent="0.2">
      <c r="A19" s="71" t="s">
        <v>156</v>
      </c>
      <c r="B19" s="72" t="s">
        <v>40</v>
      </c>
      <c r="C19" s="73">
        <f>C17-C18</f>
        <v>9666840.9999999925</v>
      </c>
      <c r="D19" s="73">
        <f>D17-D18</f>
        <v>14549562</v>
      </c>
      <c r="E19" s="74"/>
      <c r="G19" s="76"/>
      <c r="H19" s="76"/>
    </row>
    <row r="20" spans="1:8" x14ac:dyDescent="0.2">
      <c r="A20" s="67" t="s">
        <v>157</v>
      </c>
      <c r="B20" s="37" t="s">
        <v>42</v>
      </c>
      <c r="C20" s="70">
        <v>1069174</v>
      </c>
      <c r="D20" s="70">
        <v>1068216</v>
      </c>
      <c r="E20" s="51"/>
    </row>
    <row r="21" spans="1:8" x14ac:dyDescent="0.2">
      <c r="A21" s="67" t="s">
        <v>158</v>
      </c>
      <c r="B21" s="37" t="s">
        <v>44</v>
      </c>
      <c r="C21" s="70">
        <v>2695955</v>
      </c>
      <c r="D21" s="70">
        <v>2260651</v>
      </c>
      <c r="E21" s="51"/>
    </row>
    <row r="22" spans="1:8" s="75" customFormat="1" ht="15" customHeight="1" x14ac:dyDescent="0.2">
      <c r="A22" s="71" t="s">
        <v>159</v>
      </c>
      <c r="B22" s="72" t="s">
        <v>58</v>
      </c>
      <c r="C22" s="73">
        <f>C19-C20-C21</f>
        <v>5901711.9999999925</v>
      </c>
      <c r="D22" s="73">
        <f>D19-D20-D21</f>
        <v>11220695</v>
      </c>
      <c r="E22" s="74"/>
      <c r="G22" s="76"/>
      <c r="H22" s="76"/>
    </row>
    <row r="23" spans="1:8" x14ac:dyDescent="0.2">
      <c r="A23" s="67" t="s">
        <v>160</v>
      </c>
      <c r="B23" s="37" t="s">
        <v>60</v>
      </c>
      <c r="C23" s="70">
        <v>672464</v>
      </c>
      <c r="D23" s="70">
        <v>579786</v>
      </c>
      <c r="E23" s="51"/>
    </row>
    <row r="24" spans="1:8" x14ac:dyDescent="0.2">
      <c r="A24" s="67" t="s">
        <v>161</v>
      </c>
      <c r="B24" s="37" t="s">
        <v>62</v>
      </c>
      <c r="C24" s="70">
        <v>543791</v>
      </c>
      <c r="D24" s="70">
        <v>523701</v>
      </c>
      <c r="E24" s="51"/>
    </row>
    <row r="25" spans="1:8" ht="27" customHeight="1" x14ac:dyDescent="0.2">
      <c r="A25" s="67" t="s">
        <v>162</v>
      </c>
      <c r="B25" s="37" t="s">
        <v>163</v>
      </c>
      <c r="C25" s="70">
        <v>2925693</v>
      </c>
      <c r="D25" s="70">
        <v>4023</v>
      </c>
      <c r="E25" s="51"/>
    </row>
    <row r="26" spans="1:8" x14ac:dyDescent="0.2">
      <c r="A26" s="67" t="s">
        <v>164</v>
      </c>
      <c r="B26" s="37" t="s">
        <v>165</v>
      </c>
      <c r="C26" s="70">
        <v>662268</v>
      </c>
      <c r="D26" s="70">
        <v>155047</v>
      </c>
      <c r="E26" s="51"/>
    </row>
    <row r="27" spans="1:8" x14ac:dyDescent="0.2">
      <c r="A27" s="67" t="s">
        <v>166</v>
      </c>
      <c r="B27" s="37" t="s">
        <v>167</v>
      </c>
      <c r="C27" s="70">
        <v>1223572</v>
      </c>
      <c r="D27" s="70">
        <v>1807615</v>
      </c>
      <c r="E27" s="51"/>
    </row>
    <row r="28" spans="1:8" s="75" customFormat="1" x14ac:dyDescent="0.2">
      <c r="A28" s="71" t="s">
        <v>168</v>
      </c>
      <c r="B28" s="72">
        <v>100</v>
      </c>
      <c r="C28" s="73">
        <f>C22+C23-C24+C25+C26-C27</f>
        <v>8394773.9999999925</v>
      </c>
      <c r="D28" s="73">
        <f>D22+D23-D24+D25+D26-D27</f>
        <v>9628235</v>
      </c>
      <c r="E28" s="74"/>
      <c r="G28" s="76"/>
      <c r="H28" s="76"/>
    </row>
    <row r="29" spans="1:8" x14ac:dyDescent="0.2">
      <c r="A29" s="67" t="s">
        <v>169</v>
      </c>
      <c r="B29" s="37" t="s">
        <v>170</v>
      </c>
      <c r="C29" s="70">
        <v>1291945</v>
      </c>
      <c r="D29" s="70">
        <v>2374196</v>
      </c>
      <c r="E29" s="51"/>
      <c r="F29" s="51"/>
      <c r="G29" s="77"/>
      <c r="H29" s="78"/>
    </row>
    <row r="30" spans="1:8" s="75" customFormat="1" ht="25.5" x14ac:dyDescent="0.2">
      <c r="A30" s="71" t="s">
        <v>171</v>
      </c>
      <c r="B30" s="72" t="s">
        <v>172</v>
      </c>
      <c r="C30" s="73">
        <f>C28-C29</f>
        <v>7102828.9999999925</v>
      </c>
      <c r="D30" s="73">
        <f>D28-D29</f>
        <v>7254039</v>
      </c>
      <c r="E30" s="74"/>
      <c r="G30" s="76"/>
      <c r="H30" s="76"/>
    </row>
    <row r="31" spans="1:8" ht="12.75" customHeight="1" x14ac:dyDescent="0.2">
      <c r="A31" s="67" t="s">
        <v>173</v>
      </c>
      <c r="B31" s="37" t="s">
        <v>174</v>
      </c>
      <c r="C31" s="70"/>
      <c r="D31" s="70"/>
      <c r="E31" s="51"/>
    </row>
    <row r="32" spans="1:8" s="75" customFormat="1" x14ac:dyDescent="0.2">
      <c r="A32" s="71" t="s">
        <v>175</v>
      </c>
      <c r="B32" s="72">
        <v>300</v>
      </c>
      <c r="C32" s="73">
        <f>C30+C31</f>
        <v>7102828.9999999925</v>
      </c>
      <c r="D32" s="73">
        <f>D30+D31</f>
        <v>7254039</v>
      </c>
      <c r="E32" s="74"/>
      <c r="F32" s="74"/>
      <c r="G32" s="77"/>
      <c r="H32" s="78"/>
    </row>
    <row r="33" spans="1:8" x14ac:dyDescent="0.2">
      <c r="A33" s="67" t="s">
        <v>176</v>
      </c>
      <c r="B33" s="37"/>
      <c r="C33" s="70">
        <f>C32-C34</f>
        <v>7102828.9999999925</v>
      </c>
      <c r="D33" s="70">
        <f t="shared" ref="D33" si="0">D32-D34</f>
        <v>7254039</v>
      </c>
      <c r="E33" s="51"/>
    </row>
    <row r="34" spans="1:8" x14ac:dyDescent="0.2">
      <c r="A34" s="67" t="s">
        <v>177</v>
      </c>
      <c r="B34" s="37"/>
      <c r="C34" s="70"/>
      <c r="D34" s="70"/>
      <c r="E34" s="51"/>
    </row>
    <row r="35" spans="1:8" x14ac:dyDescent="0.2">
      <c r="A35" s="71" t="s">
        <v>178</v>
      </c>
      <c r="B35" s="72">
        <v>400</v>
      </c>
      <c r="C35" s="73">
        <f>C46+C52</f>
        <v>-63531</v>
      </c>
      <c r="D35" s="73">
        <f>D46+D52</f>
        <v>-88947</v>
      </c>
      <c r="E35" s="51"/>
      <c r="F35" s="51"/>
      <c r="G35" s="77"/>
      <c r="H35" s="78"/>
    </row>
    <row r="36" spans="1:8" x14ac:dyDescent="0.2">
      <c r="A36" s="67" t="s">
        <v>179</v>
      </c>
      <c r="B36" s="37"/>
      <c r="C36" s="70"/>
      <c r="D36" s="70"/>
    </row>
    <row r="37" spans="1:8" ht="24" customHeight="1" x14ac:dyDescent="0.2">
      <c r="A37" s="67" t="s">
        <v>180</v>
      </c>
      <c r="B37" s="37">
        <v>410</v>
      </c>
      <c r="C37" s="70"/>
      <c r="D37" s="70"/>
      <c r="E37" s="51"/>
    </row>
    <row r="38" spans="1:8" ht="25.5" x14ac:dyDescent="0.2">
      <c r="A38" s="67" t="s">
        <v>181</v>
      </c>
      <c r="B38" s="37" t="s">
        <v>182</v>
      </c>
      <c r="C38" s="70"/>
      <c r="D38" s="70"/>
      <c r="E38" s="51"/>
    </row>
    <row r="39" spans="1:8" x14ac:dyDescent="0.2">
      <c r="A39" s="67" t="s">
        <v>183</v>
      </c>
      <c r="B39" s="37" t="s">
        <v>184</v>
      </c>
      <c r="C39" s="70"/>
      <c r="D39" s="70"/>
      <c r="E39" s="51"/>
    </row>
    <row r="40" spans="1:8" x14ac:dyDescent="0.2">
      <c r="A40" s="67" t="s">
        <v>185</v>
      </c>
      <c r="B40" s="37" t="s">
        <v>186</v>
      </c>
      <c r="C40" s="70"/>
      <c r="D40" s="70"/>
      <c r="E40" s="51"/>
    </row>
    <row r="41" spans="1:8" x14ac:dyDescent="0.2">
      <c r="A41" s="67" t="s">
        <v>187</v>
      </c>
      <c r="B41" s="37" t="s">
        <v>188</v>
      </c>
      <c r="C41" s="70">
        <v>-63531</v>
      </c>
      <c r="D41" s="70">
        <v>-43237</v>
      </c>
      <c r="E41" s="51"/>
    </row>
    <row r="42" spans="1:8" x14ac:dyDescent="0.2">
      <c r="A42" s="67" t="s">
        <v>189</v>
      </c>
      <c r="B42" s="37" t="s">
        <v>190</v>
      </c>
      <c r="C42" s="70"/>
      <c r="D42" s="70"/>
      <c r="E42" s="51"/>
    </row>
    <row r="43" spans="1:8" x14ac:dyDescent="0.2">
      <c r="A43" s="67" t="s">
        <v>191</v>
      </c>
      <c r="B43" s="37" t="s">
        <v>192</v>
      </c>
      <c r="C43" s="70"/>
      <c r="D43" s="70"/>
      <c r="E43" s="51"/>
    </row>
    <row r="44" spans="1:8" ht="13.7" customHeight="1" x14ac:dyDescent="0.2">
      <c r="A44" s="67" t="s">
        <v>193</v>
      </c>
      <c r="B44" s="37" t="s">
        <v>194</v>
      </c>
      <c r="C44" s="70"/>
      <c r="D44" s="70"/>
      <c r="E44" s="51"/>
    </row>
    <row r="45" spans="1:8" ht="15" customHeight="1" x14ac:dyDescent="0.2">
      <c r="A45" s="67" t="s">
        <v>195</v>
      </c>
      <c r="B45" s="37" t="s">
        <v>196</v>
      </c>
      <c r="C45" s="70"/>
      <c r="D45" s="70"/>
      <c r="E45" s="51"/>
    </row>
    <row r="46" spans="1:8" ht="51.75" customHeight="1" x14ac:dyDescent="0.2">
      <c r="A46" s="71" t="s">
        <v>197</v>
      </c>
      <c r="B46" s="72" t="s">
        <v>198</v>
      </c>
      <c r="C46" s="70">
        <f>SUM(C37:C45)</f>
        <v>-63531</v>
      </c>
      <c r="D46" s="70">
        <f>SUM(D37:D45)</f>
        <v>-43237</v>
      </c>
      <c r="E46" s="51"/>
    </row>
    <row r="47" spans="1:8" ht="13.7" customHeight="1" x14ac:dyDescent="0.2">
      <c r="A47" s="67" t="s">
        <v>199</v>
      </c>
      <c r="B47" s="37" t="s">
        <v>200</v>
      </c>
      <c r="C47" s="70"/>
      <c r="D47" s="70"/>
      <c r="E47" s="51"/>
    </row>
    <row r="48" spans="1:8" ht="36.75" customHeight="1" x14ac:dyDescent="0.2">
      <c r="A48" s="67" t="s">
        <v>181</v>
      </c>
      <c r="B48" s="37" t="s">
        <v>201</v>
      </c>
      <c r="C48" s="70"/>
      <c r="D48" s="70"/>
      <c r="E48" s="51"/>
    </row>
    <row r="49" spans="1:8" ht="15.75" customHeight="1" x14ac:dyDescent="0.2">
      <c r="A49" s="67" t="s">
        <v>202</v>
      </c>
      <c r="B49" s="37" t="s">
        <v>203</v>
      </c>
      <c r="C49" s="70"/>
      <c r="D49" s="70"/>
      <c r="E49" s="51"/>
    </row>
    <row r="50" spans="1:8" ht="15" customHeight="1" x14ac:dyDescent="0.2">
      <c r="A50" s="67" t="s">
        <v>195</v>
      </c>
      <c r="B50" s="37" t="s">
        <v>204</v>
      </c>
      <c r="C50" s="70"/>
      <c r="D50" s="70"/>
      <c r="E50" s="51"/>
    </row>
    <row r="51" spans="1:8" ht="22.7" customHeight="1" x14ac:dyDescent="0.2">
      <c r="A51" s="67" t="s">
        <v>205</v>
      </c>
      <c r="B51" s="37" t="s">
        <v>206</v>
      </c>
      <c r="C51" s="70"/>
      <c r="D51" s="70">
        <v>-45710</v>
      </c>
      <c r="E51" s="51"/>
    </row>
    <row r="52" spans="1:8" ht="50.25" customHeight="1" x14ac:dyDescent="0.2">
      <c r="A52" s="71" t="s">
        <v>207</v>
      </c>
      <c r="B52" s="72" t="s">
        <v>208</v>
      </c>
      <c r="C52" s="70">
        <f>SUM(C47:C51)</f>
        <v>0</v>
      </c>
      <c r="D52" s="70">
        <f>SUM(D47:D51)</f>
        <v>-45710</v>
      </c>
      <c r="E52" s="51"/>
    </row>
    <row r="53" spans="1:8" s="75" customFormat="1" ht="25.5" x14ac:dyDescent="0.2">
      <c r="A53" s="71" t="s">
        <v>209</v>
      </c>
      <c r="B53" s="72">
        <v>500</v>
      </c>
      <c r="C53" s="73">
        <f>C32+C35</f>
        <v>7039297.9999999925</v>
      </c>
      <c r="D53" s="73">
        <f>D32+D35</f>
        <v>7165092</v>
      </c>
      <c r="E53" s="74"/>
      <c r="G53" s="76"/>
      <c r="H53" s="76"/>
    </row>
    <row r="54" spans="1:8" x14ac:dyDescent="0.2">
      <c r="A54" s="67" t="s">
        <v>210</v>
      </c>
      <c r="B54" s="37"/>
      <c r="C54" s="70"/>
      <c r="D54" s="70"/>
    </row>
    <row r="55" spans="1:8" x14ac:dyDescent="0.2">
      <c r="A55" s="67" t="s">
        <v>176</v>
      </c>
      <c r="B55" s="37"/>
      <c r="C55" s="70">
        <f>C53-C56</f>
        <v>7039297.9999999925</v>
      </c>
      <c r="D55" s="70">
        <f>D53-D56</f>
        <v>7165092</v>
      </c>
    </row>
    <row r="56" spans="1:8" x14ac:dyDescent="0.2">
      <c r="A56" s="67" t="s">
        <v>211</v>
      </c>
      <c r="B56" s="37"/>
      <c r="C56" s="70"/>
      <c r="D56" s="70"/>
    </row>
    <row r="57" spans="1:8" s="75" customFormat="1" x14ac:dyDescent="0.2">
      <c r="A57" s="71" t="s">
        <v>212</v>
      </c>
      <c r="B57" s="72" t="s">
        <v>213</v>
      </c>
      <c r="C57" s="79"/>
      <c r="D57" s="79"/>
      <c r="G57" s="76"/>
      <c r="H57" s="76"/>
    </row>
    <row r="58" spans="1:8" x14ac:dyDescent="0.2">
      <c r="A58" s="67" t="s">
        <v>179</v>
      </c>
      <c r="B58" s="37"/>
      <c r="C58" s="70"/>
      <c r="D58" s="70"/>
    </row>
    <row r="59" spans="1:8" x14ac:dyDescent="0.2">
      <c r="A59" s="67" t="s">
        <v>214</v>
      </c>
      <c r="B59" s="37"/>
      <c r="C59" s="70"/>
      <c r="D59" s="70"/>
    </row>
    <row r="60" spans="1:8" x14ac:dyDescent="0.2">
      <c r="A60" s="67" t="s">
        <v>215</v>
      </c>
      <c r="B60" s="80"/>
      <c r="C60" s="81">
        <f>C33/4405169</f>
        <v>1.612385132102762</v>
      </c>
      <c r="D60" s="82">
        <f>D33/4405169</f>
        <v>1.6467107164333536</v>
      </c>
    </row>
    <row r="61" spans="1:8" x14ac:dyDescent="0.2">
      <c r="A61" s="67" t="s">
        <v>216</v>
      </c>
      <c r="B61" s="80"/>
      <c r="C61" s="70"/>
      <c r="D61" s="70"/>
    </row>
    <row r="62" spans="1:8" x14ac:dyDescent="0.2">
      <c r="A62" s="67" t="s">
        <v>217</v>
      </c>
      <c r="B62" s="80"/>
      <c r="C62" s="70"/>
      <c r="D62" s="70"/>
    </row>
    <row r="63" spans="1:8" x14ac:dyDescent="0.2">
      <c r="A63" s="67" t="s">
        <v>215</v>
      </c>
      <c r="B63" s="80"/>
      <c r="C63" s="70"/>
      <c r="D63" s="70"/>
    </row>
    <row r="64" spans="1:8" x14ac:dyDescent="0.2">
      <c r="A64" s="67" t="s">
        <v>216</v>
      </c>
      <c r="B64" s="80"/>
      <c r="C64" s="70"/>
      <c r="D64" s="70"/>
    </row>
    <row r="66" spans="1:8" s="50" customFormat="1" ht="12.75" customHeight="1" x14ac:dyDescent="0.2">
      <c r="A66" s="83" t="s">
        <v>218</v>
      </c>
      <c r="C66" s="50" t="s">
        <v>219</v>
      </c>
      <c r="G66" s="84"/>
      <c r="H66" s="84"/>
    </row>
    <row r="67" spans="1:8" s="50" customFormat="1" x14ac:dyDescent="0.2">
      <c r="A67" s="85" t="s">
        <v>220</v>
      </c>
      <c r="C67" s="186" t="s">
        <v>142</v>
      </c>
      <c r="D67" s="186"/>
      <c r="G67" s="84"/>
      <c r="H67" s="84"/>
    </row>
    <row r="68" spans="1:8" s="50" customFormat="1" x14ac:dyDescent="0.2">
      <c r="A68" s="85"/>
      <c r="C68" s="54"/>
      <c r="D68" s="54"/>
      <c r="G68" s="84"/>
      <c r="H68" s="84"/>
    </row>
    <row r="69" spans="1:8" s="50" customFormat="1" x14ac:dyDescent="0.2">
      <c r="A69" s="83" t="s">
        <v>221</v>
      </c>
      <c r="C69" s="50" t="s">
        <v>219</v>
      </c>
      <c r="G69" s="84"/>
      <c r="H69" s="84"/>
    </row>
    <row r="70" spans="1:8" s="50" customFormat="1" x14ac:dyDescent="0.2">
      <c r="A70" s="86" t="s">
        <v>222</v>
      </c>
      <c r="C70" s="186" t="s">
        <v>142</v>
      </c>
      <c r="D70" s="186"/>
      <c r="G70" s="84"/>
      <c r="H70" s="84"/>
    </row>
    <row r="71" spans="1:8" s="50" customFormat="1" x14ac:dyDescent="0.2">
      <c r="A71" s="50" t="s">
        <v>145</v>
      </c>
      <c r="G71" s="84"/>
      <c r="H71" s="84"/>
    </row>
  </sheetData>
  <mergeCells count="6">
    <mergeCell ref="C70:D70"/>
    <mergeCell ref="A15:A16"/>
    <mergeCell ref="B15:B16"/>
    <mergeCell ref="C15:C16"/>
    <mergeCell ref="D15:D16"/>
    <mergeCell ref="C67:D67"/>
  </mergeCells>
  <pageMargins left="0.70866141732283472" right="0.70866141732283472" top="0.54" bottom="0.46" header="0.31496062992125984" footer="0.31496062992125984"/>
  <pageSetup paperSize="9" scale="72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80D9-25D1-4070-8355-80FC95568BA9}">
  <sheetPr>
    <pageSetUpPr fitToPage="1"/>
  </sheetPr>
  <dimension ref="A1:K97"/>
  <sheetViews>
    <sheetView view="pageBreakPreview" topLeftCell="A2" zoomScale="90" zoomScaleNormal="100" zoomScaleSheetLayoutView="90" workbookViewId="0">
      <selection activeCell="G37" sqref="G37"/>
    </sheetView>
  </sheetViews>
  <sheetFormatPr defaultColWidth="67.42578125" defaultRowHeight="12.75" x14ac:dyDescent="0.2"/>
  <cols>
    <col min="1" max="1" width="77.85546875" style="88" customWidth="1"/>
    <col min="2" max="2" width="10.42578125" style="88" bestFit="1" customWidth="1"/>
    <col min="3" max="4" width="15.42578125" style="88" customWidth="1"/>
    <col min="5" max="5" width="13.42578125" style="89" customWidth="1"/>
    <col min="6" max="6" width="12.28515625" style="88" customWidth="1"/>
    <col min="7" max="11" width="9.42578125" style="88" customWidth="1"/>
    <col min="12" max="254" width="9.42578125" style="90" customWidth="1"/>
    <col min="255" max="16384" width="67.42578125" style="90"/>
  </cols>
  <sheetData>
    <row r="1" spans="1:11" ht="15.75" hidden="1" customHeight="1" x14ac:dyDescent="0.2">
      <c r="A1" s="87" t="s">
        <v>223</v>
      </c>
    </row>
    <row r="2" spans="1:11" s="2" customFormat="1" x14ac:dyDescent="0.2">
      <c r="A2" s="91"/>
      <c r="B2" s="92"/>
      <c r="D2" s="4" t="s">
        <v>224</v>
      </c>
      <c r="E2" s="5"/>
    </row>
    <row r="3" spans="1:11" s="2" customFormat="1" x14ac:dyDescent="0.2">
      <c r="A3" s="91"/>
      <c r="B3" s="92"/>
      <c r="D3" s="4" t="s">
        <v>1</v>
      </c>
      <c r="E3" s="5"/>
    </row>
    <row r="4" spans="1:11" s="2" customFormat="1" x14ac:dyDescent="0.2">
      <c r="A4" s="91"/>
      <c r="B4" s="92"/>
      <c r="D4" s="4" t="s">
        <v>2</v>
      </c>
      <c r="E4" s="5"/>
    </row>
    <row r="5" spans="1:11" x14ac:dyDescent="0.2">
      <c r="D5" s="93"/>
    </row>
    <row r="6" spans="1:11" s="94" customFormat="1" x14ac:dyDescent="0.2">
      <c r="A6" s="54"/>
      <c r="B6" s="54"/>
      <c r="C6" s="54"/>
      <c r="D6" s="4" t="s">
        <v>225</v>
      </c>
      <c r="E6" s="89"/>
      <c r="F6" s="54"/>
      <c r="G6" s="54"/>
      <c r="H6" s="54"/>
      <c r="I6" s="54"/>
      <c r="J6" s="54"/>
      <c r="K6" s="54"/>
    </row>
    <row r="7" spans="1:11" s="94" customFormat="1" x14ac:dyDescent="0.2">
      <c r="A7" s="54"/>
      <c r="B7" s="54"/>
      <c r="C7" s="54"/>
      <c r="D7" s="4" t="s">
        <v>226</v>
      </c>
      <c r="E7" s="89"/>
      <c r="F7" s="54"/>
      <c r="G7" s="54"/>
      <c r="H7" s="54"/>
      <c r="I7" s="54"/>
      <c r="J7" s="54"/>
      <c r="K7" s="54"/>
    </row>
    <row r="8" spans="1:11" s="94" customFormat="1" x14ac:dyDescent="0.2">
      <c r="A8" s="8"/>
      <c r="B8" s="8" t="s">
        <v>227</v>
      </c>
      <c r="C8" s="8"/>
      <c r="D8" s="4" t="s">
        <v>229</v>
      </c>
      <c r="E8" s="89"/>
      <c r="F8" s="54"/>
      <c r="G8" s="54"/>
      <c r="H8" s="54"/>
      <c r="I8" s="54"/>
      <c r="J8" s="54"/>
      <c r="K8" s="54"/>
    </row>
    <row r="9" spans="1:11" x14ac:dyDescent="0.2">
      <c r="A9" s="8"/>
      <c r="B9" s="8"/>
      <c r="C9" s="8"/>
      <c r="D9" s="96"/>
    </row>
    <row r="10" spans="1:11" x14ac:dyDescent="0.2">
      <c r="A10" s="97"/>
      <c r="B10" s="8"/>
      <c r="C10" s="8"/>
      <c r="D10" s="98" t="s">
        <v>230</v>
      </c>
    </row>
    <row r="11" spans="1:11" x14ac:dyDescent="0.2">
      <c r="A11" s="99" t="s">
        <v>231</v>
      </c>
      <c r="B11" s="100"/>
      <c r="C11" s="100"/>
      <c r="D11" s="101"/>
      <c r="E11" s="101"/>
    </row>
    <row r="12" spans="1:11" x14ac:dyDescent="0.2">
      <c r="A12" s="99" t="s">
        <v>232</v>
      </c>
      <c r="B12" s="102">
        <f>Ф1!C20</f>
        <v>45473</v>
      </c>
      <c r="C12" s="100"/>
      <c r="D12" s="101"/>
      <c r="E12" s="101"/>
    </row>
    <row r="13" spans="1:11" x14ac:dyDescent="0.2">
      <c r="A13" s="99" t="s">
        <v>233</v>
      </c>
      <c r="B13" s="100"/>
      <c r="C13" s="100"/>
      <c r="D13" s="101"/>
      <c r="E13" s="101"/>
    </row>
    <row r="14" spans="1:11" x14ac:dyDescent="0.2">
      <c r="A14" s="97"/>
      <c r="B14" s="8"/>
      <c r="C14" s="8"/>
      <c r="D14" s="103"/>
    </row>
    <row r="15" spans="1:11" x14ac:dyDescent="0.2">
      <c r="A15" s="97"/>
      <c r="B15" s="8"/>
      <c r="C15" s="8"/>
      <c r="D15" s="103"/>
    </row>
    <row r="16" spans="1:11" x14ac:dyDescent="0.2">
      <c r="A16" s="104" t="s">
        <v>234</v>
      </c>
      <c r="B16" s="8"/>
      <c r="C16" s="8"/>
      <c r="D16" s="103"/>
    </row>
    <row r="17" spans="1:4" x14ac:dyDescent="0.2">
      <c r="A17" s="97"/>
      <c r="B17" s="8"/>
      <c r="C17" s="8"/>
      <c r="D17" s="103"/>
    </row>
    <row r="18" spans="1:4" x14ac:dyDescent="0.2">
      <c r="A18" s="50"/>
      <c r="B18" s="50"/>
      <c r="C18" s="50"/>
      <c r="D18" s="105" t="s">
        <v>235</v>
      </c>
    </row>
    <row r="19" spans="1:4" ht="25.5" x14ac:dyDescent="0.2">
      <c r="A19" s="106" t="s">
        <v>236</v>
      </c>
      <c r="B19" s="62" t="s">
        <v>237</v>
      </c>
      <c r="C19" s="62" t="s">
        <v>152</v>
      </c>
      <c r="D19" s="62" t="s">
        <v>153</v>
      </c>
    </row>
    <row r="20" spans="1:4" x14ac:dyDescent="0.2">
      <c r="A20" s="107" t="s">
        <v>238</v>
      </c>
      <c r="B20" s="108"/>
      <c r="C20" s="108"/>
      <c r="D20" s="109"/>
    </row>
    <row r="21" spans="1:4" x14ac:dyDescent="0.2">
      <c r="A21" s="22" t="s">
        <v>239</v>
      </c>
      <c r="B21" s="110">
        <v>10</v>
      </c>
      <c r="C21" s="111">
        <f>SUM(C23:C28)</f>
        <v>35322611</v>
      </c>
      <c r="D21" s="111">
        <f>SUM(D23:D28)</f>
        <v>64221612</v>
      </c>
    </row>
    <row r="22" spans="1:4" x14ac:dyDescent="0.2">
      <c r="A22" s="80" t="s">
        <v>240</v>
      </c>
      <c r="B22" s="112"/>
      <c r="C22" s="113"/>
      <c r="D22" s="113"/>
    </row>
    <row r="23" spans="1:4" x14ac:dyDescent="0.2">
      <c r="A23" s="80" t="s">
        <v>241</v>
      </c>
      <c r="B23" s="114">
        <v>11</v>
      </c>
      <c r="C23" s="115">
        <v>34144107</v>
      </c>
      <c r="D23" s="113">
        <v>52542795</v>
      </c>
    </row>
    <row r="24" spans="1:4" x14ac:dyDescent="0.2">
      <c r="A24" s="116" t="s">
        <v>242</v>
      </c>
      <c r="B24" s="114">
        <v>12</v>
      </c>
      <c r="C24" s="117"/>
      <c r="D24" s="113"/>
    </row>
    <row r="25" spans="1:4" x14ac:dyDescent="0.2">
      <c r="A25" s="80" t="s">
        <v>243</v>
      </c>
      <c r="B25" s="114">
        <v>13</v>
      </c>
      <c r="C25" s="115">
        <v>346988</v>
      </c>
      <c r="D25" s="113">
        <v>10901248</v>
      </c>
    </row>
    <row r="26" spans="1:4" x14ac:dyDescent="0.2">
      <c r="A26" s="80" t="s">
        <v>244</v>
      </c>
      <c r="B26" s="114">
        <v>14</v>
      </c>
      <c r="C26" s="118"/>
      <c r="D26" s="118"/>
    </row>
    <row r="27" spans="1:4" x14ac:dyDescent="0.2">
      <c r="A27" s="80" t="s">
        <v>245</v>
      </c>
      <c r="B27" s="114">
        <v>15</v>
      </c>
      <c r="C27" s="115">
        <v>438135</v>
      </c>
      <c r="D27" s="113">
        <v>467207</v>
      </c>
    </row>
    <row r="28" spans="1:4" x14ac:dyDescent="0.2">
      <c r="A28" s="80" t="s">
        <v>246</v>
      </c>
      <c r="B28" s="114">
        <v>16</v>
      </c>
      <c r="C28" s="115">
        <v>393381</v>
      </c>
      <c r="D28" s="113">
        <v>310362</v>
      </c>
    </row>
    <row r="29" spans="1:4" x14ac:dyDescent="0.2">
      <c r="A29" s="22" t="s">
        <v>247</v>
      </c>
      <c r="B29" s="110">
        <v>20</v>
      </c>
      <c r="C29" s="119">
        <f>SUM(C31:C37)</f>
        <v>41023544</v>
      </c>
      <c r="D29" s="120">
        <f>SUM(D31:D37)</f>
        <v>65419664</v>
      </c>
    </row>
    <row r="30" spans="1:4" x14ac:dyDescent="0.2">
      <c r="A30" s="80" t="s">
        <v>240</v>
      </c>
      <c r="B30" s="114"/>
      <c r="C30" s="122"/>
      <c r="D30" s="121"/>
    </row>
    <row r="31" spans="1:4" x14ac:dyDescent="0.2">
      <c r="A31" s="80" t="s">
        <v>248</v>
      </c>
      <c r="B31" s="114">
        <v>21</v>
      </c>
      <c r="C31" s="115">
        <v>19561707</v>
      </c>
      <c r="D31" s="121">
        <v>42273459</v>
      </c>
    </row>
    <row r="32" spans="1:4" x14ac:dyDescent="0.2">
      <c r="A32" s="80" t="s">
        <v>249</v>
      </c>
      <c r="B32" s="114">
        <v>22</v>
      </c>
      <c r="C32" s="115">
        <v>1274156</v>
      </c>
      <c r="D32" s="121">
        <v>534631</v>
      </c>
    </row>
    <row r="33" spans="1:5" x14ac:dyDescent="0.2">
      <c r="A33" s="80" t="s">
        <v>250</v>
      </c>
      <c r="B33" s="114">
        <v>23</v>
      </c>
      <c r="C33" s="115">
        <v>11769530</v>
      </c>
      <c r="D33" s="121">
        <v>10891487</v>
      </c>
    </row>
    <row r="34" spans="1:5" x14ac:dyDescent="0.2">
      <c r="A34" s="80" t="s">
        <v>251</v>
      </c>
      <c r="B34" s="114">
        <v>24</v>
      </c>
      <c r="C34" s="115">
        <v>47101</v>
      </c>
      <c r="D34" s="121">
        <v>46290</v>
      </c>
    </row>
    <row r="35" spans="1:5" x14ac:dyDescent="0.2">
      <c r="A35" s="80" t="s">
        <v>252</v>
      </c>
      <c r="B35" s="114">
        <v>25</v>
      </c>
      <c r="C35" s="118"/>
      <c r="D35" s="123"/>
    </row>
    <row r="36" spans="1:5" x14ac:dyDescent="0.2">
      <c r="A36" s="80" t="s">
        <v>253</v>
      </c>
      <c r="B36" s="114">
        <v>26</v>
      </c>
      <c r="C36" s="115">
        <v>4535622</v>
      </c>
      <c r="D36" s="121">
        <v>8267843</v>
      </c>
    </row>
    <row r="37" spans="1:5" x14ac:dyDescent="0.2">
      <c r="A37" s="80" t="s">
        <v>254</v>
      </c>
      <c r="B37" s="114">
        <v>27</v>
      </c>
      <c r="C37" s="115">
        <v>3835428</v>
      </c>
      <c r="D37" s="121">
        <v>3405954</v>
      </c>
    </row>
    <row r="38" spans="1:5" ht="25.5" x14ac:dyDescent="0.2">
      <c r="A38" s="71" t="s">
        <v>255</v>
      </c>
      <c r="B38" s="110">
        <v>30</v>
      </c>
      <c r="C38" s="124">
        <f>C21-C29</f>
        <v>-5700933</v>
      </c>
      <c r="D38" s="124">
        <f>D21-D29</f>
        <v>-1198052</v>
      </c>
    </row>
    <row r="39" spans="1:5" x14ac:dyDescent="0.2">
      <c r="A39" s="107" t="s">
        <v>256</v>
      </c>
      <c r="B39" s="110"/>
      <c r="C39" s="125"/>
      <c r="D39" s="126"/>
    </row>
    <row r="40" spans="1:5" x14ac:dyDescent="0.2">
      <c r="A40" s="22" t="s">
        <v>257</v>
      </c>
      <c r="B40" s="110">
        <v>40</v>
      </c>
      <c r="C40" s="124">
        <f>SUM(C42:C53)</f>
        <v>1376</v>
      </c>
      <c r="D40" s="124">
        <f>SUM(D42:D53)</f>
        <v>44316</v>
      </c>
    </row>
    <row r="41" spans="1:5" x14ac:dyDescent="0.2">
      <c r="A41" s="80" t="s">
        <v>240</v>
      </c>
      <c r="B41" s="114"/>
      <c r="C41" s="122"/>
      <c r="D41" s="121"/>
    </row>
    <row r="42" spans="1:5" x14ac:dyDescent="0.2">
      <c r="A42" s="80" t="s">
        <v>258</v>
      </c>
      <c r="B42" s="114">
        <v>41</v>
      </c>
      <c r="C42" s="115">
        <v>565</v>
      </c>
      <c r="D42" s="121">
        <v>2591</v>
      </c>
    </row>
    <row r="43" spans="1:5" x14ac:dyDescent="0.2">
      <c r="A43" s="80" t="s">
        <v>259</v>
      </c>
      <c r="B43" s="114">
        <v>42</v>
      </c>
      <c r="C43" s="115"/>
      <c r="D43" s="121"/>
    </row>
    <row r="44" spans="1:5" x14ac:dyDescent="0.2">
      <c r="A44" s="80" t="s">
        <v>260</v>
      </c>
      <c r="B44" s="114">
        <v>43</v>
      </c>
      <c r="C44" s="115">
        <v>141</v>
      </c>
      <c r="D44" s="121">
        <v>5371</v>
      </c>
    </row>
    <row r="45" spans="1:5" ht="25.5" x14ac:dyDescent="0.2">
      <c r="A45" s="26" t="s">
        <v>261</v>
      </c>
      <c r="B45" s="114">
        <v>44</v>
      </c>
      <c r="C45" s="117"/>
      <c r="D45" s="121"/>
    </row>
    <row r="46" spans="1:5" x14ac:dyDescent="0.2">
      <c r="A46" s="80" t="s">
        <v>262</v>
      </c>
      <c r="B46" s="114">
        <v>45</v>
      </c>
      <c r="C46" s="115"/>
      <c r="D46" s="121"/>
    </row>
    <row r="47" spans="1:5" x14ac:dyDescent="0.2">
      <c r="A47" s="26" t="s">
        <v>263</v>
      </c>
      <c r="B47" s="114">
        <v>46</v>
      </c>
      <c r="C47" s="117"/>
      <c r="D47" s="121"/>
    </row>
    <row r="48" spans="1:5" x14ac:dyDescent="0.2">
      <c r="A48" s="26" t="s">
        <v>264</v>
      </c>
      <c r="B48" s="114">
        <v>47</v>
      </c>
      <c r="C48" s="117"/>
      <c r="D48" s="121"/>
    </row>
    <row r="49" spans="1:4" x14ac:dyDescent="0.2">
      <c r="A49" s="80" t="s">
        <v>265</v>
      </c>
      <c r="B49" s="114">
        <v>48</v>
      </c>
      <c r="C49" s="115"/>
      <c r="D49" s="121"/>
    </row>
    <row r="50" spans="1:4" x14ac:dyDescent="0.2">
      <c r="A50" s="80" t="s">
        <v>266</v>
      </c>
      <c r="B50" s="114">
        <v>49</v>
      </c>
      <c r="C50" s="115"/>
      <c r="D50" s="121"/>
    </row>
    <row r="51" spans="1:4" x14ac:dyDescent="0.2">
      <c r="A51" s="80" t="s">
        <v>267</v>
      </c>
      <c r="B51" s="114">
        <v>50</v>
      </c>
      <c r="C51" s="115"/>
      <c r="D51" s="121"/>
    </row>
    <row r="52" spans="1:4" x14ac:dyDescent="0.2">
      <c r="A52" s="80" t="s">
        <v>268</v>
      </c>
      <c r="B52" s="114">
        <v>51</v>
      </c>
      <c r="C52" s="115"/>
      <c r="D52" s="121"/>
    </row>
    <row r="53" spans="1:4" x14ac:dyDescent="0.2">
      <c r="A53" s="80" t="s">
        <v>246</v>
      </c>
      <c r="B53" s="114">
        <v>52</v>
      </c>
      <c r="C53" s="115">
        <v>670</v>
      </c>
      <c r="D53" s="121">
        <v>36354</v>
      </c>
    </row>
    <row r="54" spans="1:4" x14ac:dyDescent="0.2">
      <c r="A54" s="22" t="s">
        <v>269</v>
      </c>
      <c r="B54" s="110">
        <v>60</v>
      </c>
      <c r="C54" s="124">
        <f>SUM(C56:C68)</f>
        <v>1266646</v>
      </c>
      <c r="D54" s="124">
        <f>SUM(D56:D68)</f>
        <v>1189986</v>
      </c>
    </row>
    <row r="55" spans="1:4" x14ac:dyDescent="0.2">
      <c r="A55" s="80" t="s">
        <v>240</v>
      </c>
      <c r="B55" s="114"/>
      <c r="C55" s="115"/>
      <c r="D55" s="121"/>
    </row>
    <row r="56" spans="1:4" x14ac:dyDescent="0.2">
      <c r="A56" s="80" t="s">
        <v>270</v>
      </c>
      <c r="B56" s="114">
        <v>61</v>
      </c>
      <c r="C56" s="115">
        <v>750093</v>
      </c>
      <c r="D56" s="121">
        <v>433014</v>
      </c>
    </row>
    <row r="57" spans="1:4" x14ac:dyDescent="0.2">
      <c r="A57" s="80" t="s">
        <v>271</v>
      </c>
      <c r="B57" s="114">
        <v>62</v>
      </c>
      <c r="C57" s="115">
        <v>9659</v>
      </c>
      <c r="D57" s="121">
        <v>475</v>
      </c>
    </row>
    <row r="58" spans="1:4" x14ac:dyDescent="0.2">
      <c r="A58" s="80" t="s">
        <v>272</v>
      </c>
      <c r="B58" s="114">
        <v>63</v>
      </c>
      <c r="C58" s="115">
        <v>464164</v>
      </c>
      <c r="D58" s="121">
        <v>559663</v>
      </c>
    </row>
    <row r="59" spans="1:4" ht="25.5" x14ac:dyDescent="0.2">
      <c r="A59" s="26" t="s">
        <v>273</v>
      </c>
      <c r="B59" s="114">
        <v>64</v>
      </c>
      <c r="C59" s="117"/>
      <c r="D59" s="121"/>
    </row>
    <row r="60" spans="1:4" x14ac:dyDescent="0.2">
      <c r="A60" s="80" t="s">
        <v>274</v>
      </c>
      <c r="B60" s="114">
        <v>65</v>
      </c>
      <c r="C60" s="115"/>
      <c r="D60" s="121"/>
    </row>
    <row r="61" spans="1:4" x14ac:dyDescent="0.2">
      <c r="A61" s="80" t="s">
        <v>275</v>
      </c>
      <c r="B61" s="114">
        <v>66</v>
      </c>
      <c r="C61" s="115"/>
      <c r="D61" s="121"/>
    </row>
    <row r="62" spans="1:4" x14ac:dyDescent="0.2">
      <c r="A62" s="80" t="s">
        <v>276</v>
      </c>
      <c r="B62" s="114">
        <v>67</v>
      </c>
      <c r="C62" s="115">
        <v>20009</v>
      </c>
      <c r="D62" s="121"/>
    </row>
    <row r="63" spans="1:4" x14ac:dyDescent="0.2">
      <c r="A63" s="80" t="s">
        <v>277</v>
      </c>
      <c r="B63" s="114">
        <v>68</v>
      </c>
      <c r="C63" s="115"/>
      <c r="D63" s="121"/>
    </row>
    <row r="64" spans="1:4" x14ac:dyDescent="0.2">
      <c r="A64" s="80" t="s">
        <v>278</v>
      </c>
      <c r="B64" s="114">
        <v>69</v>
      </c>
      <c r="C64" s="115"/>
      <c r="D64" s="121"/>
    </row>
    <row r="65" spans="1:4" x14ac:dyDescent="0.2">
      <c r="A65" s="80" t="s">
        <v>279</v>
      </c>
      <c r="B65" s="114">
        <v>70</v>
      </c>
      <c r="C65" s="115"/>
      <c r="D65" s="121"/>
    </row>
    <row r="66" spans="1:4" x14ac:dyDescent="0.2">
      <c r="A66" s="80" t="s">
        <v>266</v>
      </c>
      <c r="B66" s="114">
        <v>71</v>
      </c>
      <c r="C66" s="115"/>
      <c r="D66" s="121"/>
    </row>
    <row r="67" spans="1:4" x14ac:dyDescent="0.2">
      <c r="A67" s="80" t="s">
        <v>280</v>
      </c>
      <c r="B67" s="114">
        <v>72</v>
      </c>
      <c r="C67" s="117"/>
      <c r="D67" s="121"/>
    </row>
    <row r="68" spans="1:4" x14ac:dyDescent="0.2">
      <c r="A68" s="80" t="s">
        <v>254</v>
      </c>
      <c r="B68" s="114">
        <v>73</v>
      </c>
      <c r="C68" s="115">
        <v>22721</v>
      </c>
      <c r="D68" s="121">
        <v>196834</v>
      </c>
    </row>
    <row r="69" spans="1:4" ht="25.5" x14ac:dyDescent="0.2">
      <c r="A69" s="71" t="s">
        <v>281</v>
      </c>
      <c r="B69" s="110">
        <v>80</v>
      </c>
      <c r="C69" s="124">
        <f>C40-C54</f>
        <v>-1265270</v>
      </c>
      <c r="D69" s="124">
        <f>D40-D54</f>
        <v>-1145670</v>
      </c>
    </row>
    <row r="70" spans="1:4" x14ac:dyDescent="0.2">
      <c r="A70" s="107" t="s">
        <v>282</v>
      </c>
      <c r="B70" s="110"/>
      <c r="C70" s="125"/>
      <c r="D70" s="126"/>
    </row>
    <row r="71" spans="1:4" x14ac:dyDescent="0.2">
      <c r="A71" s="22" t="s">
        <v>283</v>
      </c>
      <c r="B71" s="110">
        <v>90</v>
      </c>
      <c r="C71" s="124">
        <f>SUM(C73:C76)</f>
        <v>0</v>
      </c>
      <c r="D71" s="124">
        <f>SUM(D73:D76)</f>
        <v>0</v>
      </c>
    </row>
    <row r="72" spans="1:4" x14ac:dyDescent="0.2">
      <c r="A72" s="80" t="s">
        <v>240</v>
      </c>
      <c r="B72" s="114"/>
      <c r="C72" s="122"/>
      <c r="D72" s="121"/>
    </row>
    <row r="73" spans="1:4" x14ac:dyDescent="0.2">
      <c r="A73" s="80" t="s">
        <v>284</v>
      </c>
      <c r="B73" s="114">
        <v>91</v>
      </c>
      <c r="C73" s="115"/>
      <c r="D73" s="121"/>
    </row>
    <row r="74" spans="1:4" x14ac:dyDescent="0.2">
      <c r="A74" s="80" t="s">
        <v>285</v>
      </c>
      <c r="B74" s="114">
        <v>92</v>
      </c>
      <c r="C74" s="115"/>
      <c r="D74" s="121"/>
    </row>
    <row r="75" spans="1:4" x14ac:dyDescent="0.2">
      <c r="A75" s="80" t="s">
        <v>268</v>
      </c>
      <c r="B75" s="114">
        <v>93</v>
      </c>
      <c r="C75" s="118"/>
      <c r="D75" s="123"/>
    </row>
    <row r="76" spans="1:4" x14ac:dyDescent="0.2">
      <c r="A76" s="80" t="s">
        <v>246</v>
      </c>
      <c r="B76" s="114">
        <v>94</v>
      </c>
      <c r="C76" s="115"/>
      <c r="D76" s="121"/>
    </row>
    <row r="77" spans="1:4" x14ac:dyDescent="0.2">
      <c r="A77" s="22" t="s">
        <v>286</v>
      </c>
      <c r="B77" s="108">
        <v>100</v>
      </c>
      <c r="C77" s="124">
        <f>SUM(C79:C83)</f>
        <v>407989</v>
      </c>
      <c r="D77" s="124">
        <f>SUM(D79:D83)</f>
        <v>260645</v>
      </c>
    </row>
    <row r="78" spans="1:4" x14ac:dyDescent="0.2">
      <c r="A78" s="80" t="s">
        <v>240</v>
      </c>
      <c r="B78" s="112"/>
      <c r="C78" s="122"/>
      <c r="D78" s="121"/>
    </row>
    <row r="79" spans="1:4" x14ac:dyDescent="0.2">
      <c r="A79" s="80" t="s">
        <v>287</v>
      </c>
      <c r="B79" s="112">
        <v>101</v>
      </c>
      <c r="C79" s="115"/>
      <c r="D79" s="113"/>
    </row>
    <row r="80" spans="1:4" x14ac:dyDescent="0.2">
      <c r="A80" s="80" t="s">
        <v>277</v>
      </c>
      <c r="B80" s="112">
        <v>102</v>
      </c>
      <c r="C80" s="118"/>
      <c r="D80" s="118">
        <v>253595</v>
      </c>
    </row>
    <row r="81" spans="1:6" x14ac:dyDescent="0.2">
      <c r="A81" s="80" t="s">
        <v>288</v>
      </c>
      <c r="B81" s="112">
        <v>103</v>
      </c>
      <c r="C81" s="115">
        <v>401310</v>
      </c>
      <c r="D81" s="121"/>
    </row>
    <row r="82" spans="1:6" x14ac:dyDescent="0.2">
      <c r="A82" s="80" t="s">
        <v>289</v>
      </c>
      <c r="B82" s="112">
        <v>104</v>
      </c>
      <c r="C82" s="115"/>
      <c r="D82" s="121"/>
    </row>
    <row r="83" spans="1:6" x14ac:dyDescent="0.2">
      <c r="A83" s="80" t="s">
        <v>290</v>
      </c>
      <c r="B83" s="112">
        <v>105</v>
      </c>
      <c r="C83" s="115">
        <v>6679</v>
      </c>
      <c r="D83" s="121">
        <v>7050</v>
      </c>
    </row>
    <row r="84" spans="1:6" ht="25.5" x14ac:dyDescent="0.2">
      <c r="A84" s="71" t="s">
        <v>291</v>
      </c>
      <c r="B84" s="108">
        <v>110</v>
      </c>
      <c r="C84" s="124">
        <f>C71-C77</f>
        <v>-407989</v>
      </c>
      <c r="D84" s="124">
        <f>D71-D77</f>
        <v>-260645</v>
      </c>
    </row>
    <row r="85" spans="1:6" x14ac:dyDescent="0.2">
      <c r="A85" s="22" t="s">
        <v>292</v>
      </c>
      <c r="B85" s="108">
        <v>120</v>
      </c>
      <c r="C85" s="127">
        <v>160784</v>
      </c>
      <c r="D85" s="126">
        <v>-244084</v>
      </c>
    </row>
    <row r="86" spans="1:6" ht="25.5" x14ac:dyDescent="0.2">
      <c r="A86" s="71" t="s">
        <v>293</v>
      </c>
      <c r="B86" s="108">
        <v>130</v>
      </c>
      <c r="C86" s="127">
        <v>534</v>
      </c>
      <c r="D86" s="126">
        <v>-2696</v>
      </c>
      <c r="F86" s="89"/>
    </row>
    <row r="87" spans="1:6" x14ac:dyDescent="0.2">
      <c r="A87" s="71" t="s">
        <v>294</v>
      </c>
      <c r="B87" s="108">
        <v>140</v>
      </c>
      <c r="C87" s="124">
        <f>C38+C69+C84+C85+C86</f>
        <v>-7212874</v>
      </c>
      <c r="D87" s="124">
        <f>D38+D69+D84+D85+D86</f>
        <v>-2851147</v>
      </c>
    </row>
    <row r="88" spans="1:6" x14ac:dyDescent="0.2">
      <c r="A88" s="116" t="s">
        <v>295</v>
      </c>
      <c r="B88" s="112">
        <v>150</v>
      </c>
      <c r="C88" s="121">
        <v>17752691</v>
      </c>
      <c r="D88" s="121">
        <v>16394188</v>
      </c>
    </row>
    <row r="89" spans="1:6" x14ac:dyDescent="0.2">
      <c r="A89" s="116" t="s">
        <v>296</v>
      </c>
      <c r="B89" s="112">
        <v>160</v>
      </c>
      <c r="C89" s="128">
        <f>C88+C87</f>
        <v>10539817</v>
      </c>
      <c r="D89" s="128">
        <f>D88+D87</f>
        <v>13543041</v>
      </c>
    </row>
    <row r="90" spans="1:6" x14ac:dyDescent="0.2">
      <c r="A90" s="8"/>
      <c r="B90" s="8"/>
      <c r="C90" s="8"/>
      <c r="D90" s="8"/>
    </row>
    <row r="91" spans="1:6" x14ac:dyDescent="0.2">
      <c r="A91" s="8"/>
      <c r="B91" s="8"/>
      <c r="C91" s="8"/>
      <c r="D91" s="8"/>
    </row>
    <row r="92" spans="1:6" ht="13.7" customHeight="1" x14ac:dyDescent="0.2">
      <c r="A92" s="129" t="s">
        <v>218</v>
      </c>
      <c r="B92" s="130"/>
      <c r="C92" s="130"/>
      <c r="D92" s="8"/>
    </row>
    <row r="93" spans="1:6" ht="11.25" customHeight="1" x14ac:dyDescent="0.2">
      <c r="A93" s="131" t="s">
        <v>297</v>
      </c>
      <c r="B93" s="130"/>
      <c r="C93" s="54"/>
      <c r="D93" s="8"/>
    </row>
    <row r="94" spans="1:6" ht="11.25" customHeight="1" x14ac:dyDescent="0.2">
      <c r="A94" s="131"/>
      <c r="B94" s="130"/>
      <c r="C94" s="54"/>
      <c r="D94" s="8"/>
    </row>
    <row r="95" spans="1:6" x14ac:dyDescent="0.2">
      <c r="A95" s="132" t="s">
        <v>298</v>
      </c>
      <c r="B95" s="130"/>
      <c r="C95" s="130"/>
      <c r="D95" s="8"/>
    </row>
    <row r="96" spans="1:6" x14ac:dyDescent="0.2">
      <c r="A96" s="133" t="s">
        <v>299</v>
      </c>
      <c r="B96" s="130"/>
    </row>
    <row r="97" spans="1:3" x14ac:dyDescent="0.2">
      <c r="A97" s="130" t="s">
        <v>145</v>
      </c>
      <c r="B97" s="130"/>
      <c r="C97" s="130"/>
    </row>
  </sheetData>
  <pageMargins left="0.70866141732283472" right="0.3" top="0.45" bottom="0.45" header="0.31496062992125984" footer="0.31496062992125984"/>
  <pageSetup paperSize="9" scale="61" orientation="portrait" r:id="rId1"/>
  <headerFooter>
    <oddHeader>&amp;R&amp;A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C798A-4695-409D-BBDA-246365328866}">
  <sheetPr>
    <tabColor rgb="FFFFFF00"/>
    <pageSetUpPr fitToPage="1"/>
  </sheetPr>
  <dimension ref="A1:M94"/>
  <sheetViews>
    <sheetView tabSelected="1" view="pageBreakPreview" topLeftCell="D52" zoomScale="80" zoomScaleNormal="80" zoomScaleSheetLayoutView="80" workbookViewId="0">
      <selection activeCell="F68" sqref="F68"/>
    </sheetView>
  </sheetViews>
  <sheetFormatPr defaultColWidth="9.42578125" defaultRowHeight="12" x14ac:dyDescent="0.2"/>
  <cols>
    <col min="1" max="1" width="76.7109375" style="136" customWidth="1"/>
    <col min="2" max="2" width="5.42578125" style="136" customWidth="1"/>
    <col min="3" max="3" width="14.42578125" style="134" bestFit="1" customWidth="1"/>
    <col min="4" max="6" width="13.42578125" style="134" customWidth="1"/>
    <col min="7" max="8" width="15.42578125" style="134" bestFit="1" customWidth="1"/>
    <col min="9" max="9" width="17" style="136" customWidth="1"/>
    <col min="10" max="10" width="13" style="136" customWidth="1"/>
    <col min="11" max="11" width="16.42578125" style="136" customWidth="1"/>
    <col min="12" max="12" width="15" style="137" bestFit="1" customWidth="1"/>
    <col min="13" max="13" width="9.42578125" style="138" customWidth="1"/>
    <col min="14" max="18" width="9.42578125" style="138"/>
    <col min="19" max="19" width="9.42578125" style="138" customWidth="1"/>
    <col min="20" max="22" width="9.42578125" style="138"/>
    <col min="23" max="23" width="9.42578125" style="138" customWidth="1"/>
    <col min="24" max="25" width="9.42578125" style="138"/>
    <col min="26" max="27" width="9.42578125" style="138" customWidth="1"/>
    <col min="28" max="48" width="9.42578125" style="138"/>
    <col min="49" max="49" width="9.42578125" style="138" customWidth="1"/>
    <col min="50" max="56" width="9.42578125" style="138"/>
    <col min="57" max="57" width="9.42578125" style="138" customWidth="1"/>
    <col min="58" max="90" width="9.42578125" style="138"/>
    <col min="91" max="91" width="9.42578125" style="138" customWidth="1"/>
    <col min="92" max="16384" width="9.42578125" style="138"/>
  </cols>
  <sheetData>
    <row r="1" spans="1:12" s="2" customFormat="1" ht="12.75" x14ac:dyDescent="0.2">
      <c r="A1" s="1"/>
      <c r="C1" s="3"/>
      <c r="F1" s="5"/>
      <c r="K1" s="4" t="s">
        <v>300</v>
      </c>
    </row>
    <row r="2" spans="1:12" s="2" customFormat="1" ht="12.75" x14ac:dyDescent="0.2">
      <c r="A2" s="1"/>
      <c r="C2" s="3"/>
      <c r="F2" s="5"/>
      <c r="K2" s="4" t="s">
        <v>1</v>
      </c>
    </row>
    <row r="3" spans="1:12" s="2" customFormat="1" ht="12.75" x14ac:dyDescent="0.2">
      <c r="A3" s="1"/>
      <c r="C3" s="3"/>
      <c r="F3" s="5"/>
      <c r="K3" s="4" t="s">
        <v>2</v>
      </c>
    </row>
    <row r="4" spans="1:12" s="94" customFormat="1" ht="12.75" x14ac:dyDescent="0.2">
      <c r="A4" s="54"/>
      <c r="B4" s="54"/>
      <c r="C4" s="54"/>
      <c r="D4" s="54"/>
      <c r="E4" s="134"/>
      <c r="F4" s="135"/>
      <c r="G4" s="54"/>
      <c r="H4" s="54"/>
      <c r="I4" s="54"/>
      <c r="J4" s="54"/>
      <c r="K4" s="93"/>
      <c r="L4" s="54"/>
    </row>
    <row r="5" spans="1:12" s="94" customFormat="1" ht="12.75" x14ac:dyDescent="0.2">
      <c r="A5" s="54"/>
      <c r="B5" s="54"/>
      <c r="C5" s="54"/>
      <c r="D5" s="54"/>
      <c r="F5" s="135"/>
      <c r="G5" s="54"/>
      <c r="H5" s="54"/>
      <c r="I5" s="54"/>
      <c r="J5" s="54"/>
      <c r="K5" s="4" t="s">
        <v>301</v>
      </c>
      <c r="L5" s="54"/>
    </row>
    <row r="6" spans="1:12" s="94" customFormat="1" ht="12.75" x14ac:dyDescent="0.2">
      <c r="A6" s="54"/>
      <c r="B6" s="54"/>
      <c r="C6" s="54"/>
      <c r="D6" s="54"/>
      <c r="F6" s="135"/>
      <c r="G6" s="54"/>
      <c r="H6" s="54"/>
      <c r="I6" s="54"/>
      <c r="J6" s="54"/>
      <c r="K6" s="4" t="s">
        <v>226</v>
      </c>
      <c r="L6" s="54"/>
    </row>
    <row r="7" spans="1:12" s="94" customFormat="1" ht="12.75" x14ac:dyDescent="0.2">
      <c r="A7" s="8"/>
      <c r="B7" s="8" t="s">
        <v>227</v>
      </c>
      <c r="C7" s="95" t="s">
        <v>228</v>
      </c>
      <c r="D7" s="8"/>
      <c r="F7" s="135"/>
      <c r="G7" s="54"/>
      <c r="H7" s="54"/>
      <c r="I7" s="54"/>
      <c r="J7" s="54"/>
      <c r="K7" s="4" t="s">
        <v>229</v>
      </c>
      <c r="L7" s="54"/>
    </row>
    <row r="8" spans="1:12" ht="12.75" x14ac:dyDescent="0.2">
      <c r="K8" s="4"/>
    </row>
    <row r="9" spans="1:12" x14ac:dyDescent="0.2">
      <c r="K9" s="139" t="s">
        <v>6</v>
      </c>
    </row>
    <row r="10" spans="1:12" x14ac:dyDescent="0.2">
      <c r="A10" s="140" t="s">
        <v>7</v>
      </c>
      <c r="C10" s="141" t="s">
        <v>8</v>
      </c>
    </row>
    <row r="11" spans="1:12" x14ac:dyDescent="0.2">
      <c r="A11" s="140"/>
      <c r="C11" s="142"/>
    </row>
    <row r="12" spans="1:12" x14ac:dyDescent="0.2">
      <c r="A12" s="140" t="s">
        <v>302</v>
      </c>
      <c r="C12" s="142"/>
    </row>
    <row r="13" spans="1:12" x14ac:dyDescent="0.2">
      <c r="A13" s="140"/>
      <c r="C13" s="142"/>
    </row>
    <row r="14" spans="1:12" x14ac:dyDescent="0.2">
      <c r="A14" s="140" t="s">
        <v>303</v>
      </c>
      <c r="C14" s="143">
        <f>Ф1!C20</f>
        <v>45473</v>
      </c>
    </row>
    <row r="15" spans="1:12" x14ac:dyDescent="0.2">
      <c r="A15" s="144"/>
      <c r="B15" s="144"/>
      <c r="C15" s="145"/>
      <c r="D15" s="145"/>
      <c r="E15" s="145"/>
      <c r="F15" s="145"/>
      <c r="G15" s="145"/>
      <c r="H15" s="145"/>
      <c r="I15" s="144"/>
      <c r="J15" s="144"/>
      <c r="K15" s="146" t="s">
        <v>24</v>
      </c>
    </row>
    <row r="16" spans="1:12" s="147" customFormat="1" ht="38.25" customHeight="1" x14ac:dyDescent="0.2">
      <c r="A16" s="187" t="s">
        <v>304</v>
      </c>
      <c r="B16" s="187" t="s">
        <v>26</v>
      </c>
      <c r="C16" s="189" t="s">
        <v>305</v>
      </c>
      <c r="D16" s="190"/>
      <c r="E16" s="190"/>
      <c r="F16" s="190"/>
      <c r="G16" s="190"/>
      <c r="H16" s="191"/>
      <c r="I16" s="187" t="s">
        <v>306</v>
      </c>
      <c r="J16" s="187" t="s">
        <v>307</v>
      </c>
      <c r="K16" s="187" t="s">
        <v>308</v>
      </c>
      <c r="L16" s="137"/>
    </row>
    <row r="17" spans="1:12" s="147" customFormat="1" ht="48" x14ac:dyDescent="0.2">
      <c r="A17" s="188"/>
      <c r="B17" s="188"/>
      <c r="C17" s="148" t="s">
        <v>309</v>
      </c>
      <c r="D17" s="148" t="s">
        <v>131</v>
      </c>
      <c r="E17" s="148" t="s">
        <v>132</v>
      </c>
      <c r="F17" s="148" t="s">
        <v>133</v>
      </c>
      <c r="G17" s="148" t="s">
        <v>310</v>
      </c>
      <c r="H17" s="148" t="s">
        <v>135</v>
      </c>
      <c r="I17" s="188"/>
      <c r="J17" s="188"/>
      <c r="K17" s="188"/>
      <c r="L17" s="137"/>
    </row>
    <row r="18" spans="1:12" s="154" customFormat="1" x14ac:dyDescent="0.2">
      <c r="A18" s="149" t="s">
        <v>311</v>
      </c>
      <c r="B18" s="150" t="s">
        <v>31</v>
      </c>
      <c r="C18" s="151">
        <v>4405169</v>
      </c>
      <c r="D18" s="151"/>
      <c r="E18" s="151"/>
      <c r="F18" s="151">
        <v>-400409</v>
      </c>
      <c r="G18" s="151">
        <v>79318531</v>
      </c>
      <c r="H18" s="151"/>
      <c r="I18" s="152">
        <f t="shared" ref="I18:I23" si="0">SUM(C18:H18)</f>
        <v>83323291</v>
      </c>
      <c r="J18" s="152"/>
      <c r="K18" s="152">
        <f t="shared" ref="K18:K23" si="1">I18+J18</f>
        <v>83323291</v>
      </c>
      <c r="L18" s="153"/>
    </row>
    <row r="19" spans="1:12" x14ac:dyDescent="0.2">
      <c r="A19" s="155" t="s">
        <v>312</v>
      </c>
      <c r="B19" s="156" t="s">
        <v>33</v>
      </c>
      <c r="C19" s="151"/>
      <c r="D19" s="151"/>
      <c r="E19" s="151"/>
      <c r="F19" s="151"/>
      <c r="G19" s="151"/>
      <c r="H19" s="151"/>
      <c r="I19" s="152">
        <f t="shared" si="0"/>
        <v>0</v>
      </c>
      <c r="J19" s="152"/>
      <c r="K19" s="152">
        <f t="shared" si="1"/>
        <v>0</v>
      </c>
    </row>
    <row r="20" spans="1:12" x14ac:dyDescent="0.2">
      <c r="A20" s="155" t="s">
        <v>313</v>
      </c>
      <c r="B20" s="156" t="s">
        <v>314</v>
      </c>
      <c r="C20" s="152">
        <f t="shared" ref="C20:H20" si="2">C18+C19</f>
        <v>4405169</v>
      </c>
      <c r="D20" s="152">
        <f t="shared" si="2"/>
        <v>0</v>
      </c>
      <c r="E20" s="152">
        <f t="shared" si="2"/>
        <v>0</v>
      </c>
      <c r="F20" s="152">
        <f t="shared" si="2"/>
        <v>-400409</v>
      </c>
      <c r="G20" s="152">
        <f t="shared" si="2"/>
        <v>79318531</v>
      </c>
      <c r="H20" s="152">
        <f t="shared" si="2"/>
        <v>0</v>
      </c>
      <c r="I20" s="152">
        <f t="shared" si="0"/>
        <v>83323291</v>
      </c>
      <c r="J20" s="152">
        <f>J18+J19</f>
        <v>0</v>
      </c>
      <c r="K20" s="152">
        <f t="shared" si="1"/>
        <v>83323291</v>
      </c>
    </row>
    <row r="21" spans="1:12" x14ac:dyDescent="0.2">
      <c r="A21" s="155" t="s">
        <v>315</v>
      </c>
      <c r="B21" s="156" t="s">
        <v>172</v>
      </c>
      <c r="C21" s="152">
        <f t="shared" ref="C21:H21" si="3">C22+C23</f>
        <v>0</v>
      </c>
      <c r="D21" s="152">
        <f t="shared" si="3"/>
        <v>0</v>
      </c>
      <c r="E21" s="152">
        <f t="shared" si="3"/>
        <v>0</v>
      </c>
      <c r="F21" s="152">
        <f t="shared" si="3"/>
        <v>-37499</v>
      </c>
      <c r="G21" s="152">
        <f t="shared" si="3"/>
        <v>17683940</v>
      </c>
      <c r="H21" s="152">
        <f t="shared" si="3"/>
        <v>0</v>
      </c>
      <c r="I21" s="152">
        <f t="shared" si="0"/>
        <v>17646441</v>
      </c>
      <c r="J21" s="152">
        <f>J22+J23</f>
        <v>0</v>
      </c>
      <c r="K21" s="152">
        <f t="shared" si="1"/>
        <v>17646441</v>
      </c>
    </row>
    <row r="22" spans="1:12" x14ac:dyDescent="0.2">
      <c r="A22" s="155" t="s">
        <v>316</v>
      </c>
      <c r="B22" s="156" t="s">
        <v>317</v>
      </c>
      <c r="C22" s="151"/>
      <c r="D22" s="151"/>
      <c r="E22" s="151"/>
      <c r="F22" s="151"/>
      <c r="G22" s="151">
        <v>17638627</v>
      </c>
      <c r="H22" s="151"/>
      <c r="I22" s="152">
        <f t="shared" si="0"/>
        <v>17638627</v>
      </c>
      <c r="J22" s="152"/>
      <c r="K22" s="152">
        <f t="shared" si="1"/>
        <v>17638627</v>
      </c>
    </row>
    <row r="23" spans="1:12" x14ac:dyDescent="0.2">
      <c r="A23" s="155" t="s">
        <v>318</v>
      </c>
      <c r="B23" s="156" t="s">
        <v>319</v>
      </c>
      <c r="C23" s="152">
        <f t="shared" ref="C23:H23" si="4">SUM(C25:C33)</f>
        <v>0</v>
      </c>
      <c r="D23" s="152">
        <f t="shared" si="4"/>
        <v>0</v>
      </c>
      <c r="E23" s="152">
        <f t="shared" si="4"/>
        <v>0</v>
      </c>
      <c r="F23" s="152">
        <f t="shared" si="4"/>
        <v>-37499</v>
      </c>
      <c r="G23" s="152">
        <f t="shared" si="4"/>
        <v>45313</v>
      </c>
      <c r="H23" s="152">
        <f t="shared" si="4"/>
        <v>0</v>
      </c>
      <c r="I23" s="152">
        <f t="shared" si="0"/>
        <v>7814</v>
      </c>
      <c r="J23" s="157">
        <f>SUM(J25:J33)</f>
        <v>0</v>
      </c>
      <c r="K23" s="152">
        <f t="shared" si="1"/>
        <v>7814</v>
      </c>
    </row>
    <row r="24" spans="1:12" x14ac:dyDescent="0.2">
      <c r="A24" s="155" t="s">
        <v>179</v>
      </c>
      <c r="B24" s="156"/>
      <c r="C24" s="151"/>
      <c r="D24" s="151"/>
      <c r="E24" s="151"/>
      <c r="F24" s="151"/>
      <c r="G24" s="151"/>
      <c r="H24" s="151"/>
      <c r="I24" s="158"/>
      <c r="J24" s="151"/>
      <c r="K24" s="151"/>
    </row>
    <row r="25" spans="1:12" ht="24" x14ac:dyDescent="0.2">
      <c r="A25" s="155" t="s">
        <v>320</v>
      </c>
      <c r="B25" s="156" t="s">
        <v>321</v>
      </c>
      <c r="C25" s="151"/>
      <c r="D25" s="151"/>
      <c r="E25" s="151"/>
      <c r="F25" s="151"/>
      <c r="G25" s="151"/>
      <c r="H25" s="151"/>
      <c r="I25" s="158"/>
      <c r="J25" s="158"/>
      <c r="K25" s="157">
        <f>SUM(C26+D25+E25+F25+H25+J25)</f>
        <v>0</v>
      </c>
    </row>
    <row r="26" spans="1:12" ht="24" x14ac:dyDescent="0.2">
      <c r="A26" s="155" t="s">
        <v>322</v>
      </c>
      <c r="B26" s="156" t="s">
        <v>323</v>
      </c>
      <c r="C26" s="151"/>
      <c r="D26" s="151"/>
      <c r="E26" s="151"/>
      <c r="F26" s="151">
        <v>-6934</v>
      </c>
      <c r="G26" s="151"/>
      <c r="H26" s="151"/>
      <c r="I26" s="152">
        <f>SUM(C26:H26)</f>
        <v>-6934</v>
      </c>
      <c r="J26" s="152"/>
      <c r="K26" s="157">
        <f t="shared" ref="K26:K33" si="5">SUM(C27+D26+E26+F26+H26+J26)</f>
        <v>-6934</v>
      </c>
    </row>
    <row r="27" spans="1:12" ht="24" x14ac:dyDescent="0.2">
      <c r="A27" s="155" t="s">
        <v>324</v>
      </c>
      <c r="B27" s="156" t="s">
        <v>325</v>
      </c>
      <c r="C27" s="151"/>
      <c r="D27" s="151"/>
      <c r="E27" s="151"/>
      <c r="F27" s="151"/>
      <c r="G27" s="151"/>
      <c r="H27" s="151"/>
      <c r="I27" s="158"/>
      <c r="J27" s="158"/>
      <c r="K27" s="157">
        <f t="shared" si="5"/>
        <v>0</v>
      </c>
    </row>
    <row r="28" spans="1:12" ht="24" x14ac:dyDescent="0.2">
      <c r="A28" s="155" t="s">
        <v>181</v>
      </c>
      <c r="B28" s="156" t="s">
        <v>326</v>
      </c>
      <c r="C28" s="151"/>
      <c r="D28" s="151"/>
      <c r="E28" s="151"/>
      <c r="F28" s="151"/>
      <c r="G28" s="151"/>
      <c r="H28" s="151"/>
      <c r="I28" s="152">
        <f t="shared" ref="I28:I34" si="6">SUM(C28:H28)</f>
        <v>0</v>
      </c>
      <c r="J28" s="152"/>
      <c r="K28" s="157">
        <f t="shared" si="5"/>
        <v>0</v>
      </c>
    </row>
    <row r="29" spans="1:12" x14ac:dyDescent="0.2">
      <c r="A29" s="155" t="s">
        <v>202</v>
      </c>
      <c r="B29" s="156" t="s">
        <v>327</v>
      </c>
      <c r="C29" s="151"/>
      <c r="D29" s="151"/>
      <c r="E29" s="151"/>
      <c r="F29" s="151"/>
      <c r="G29" s="151">
        <v>45313</v>
      </c>
      <c r="H29" s="151"/>
      <c r="I29" s="152">
        <f t="shared" si="6"/>
        <v>45313</v>
      </c>
      <c r="J29" s="152"/>
      <c r="K29" s="157">
        <f>SUM(C30+D29+E29+F29+H29+J29+I29)</f>
        <v>45313</v>
      </c>
    </row>
    <row r="30" spans="1:12" x14ac:dyDescent="0.2">
      <c r="A30" s="155" t="s">
        <v>183</v>
      </c>
      <c r="B30" s="156" t="s">
        <v>328</v>
      </c>
      <c r="C30" s="151"/>
      <c r="D30" s="151"/>
      <c r="E30" s="151"/>
      <c r="F30" s="151"/>
      <c r="G30" s="151"/>
      <c r="H30" s="151"/>
      <c r="I30" s="152">
        <f t="shared" si="6"/>
        <v>0</v>
      </c>
      <c r="J30" s="152"/>
      <c r="K30" s="157">
        <f t="shared" si="5"/>
        <v>0</v>
      </c>
    </row>
    <row r="31" spans="1:12" x14ac:dyDescent="0.2">
      <c r="A31" s="155" t="s">
        <v>329</v>
      </c>
      <c r="B31" s="156" t="s">
        <v>330</v>
      </c>
      <c r="C31" s="151"/>
      <c r="D31" s="151"/>
      <c r="E31" s="151"/>
      <c r="F31" s="151"/>
      <c r="G31" s="151"/>
      <c r="H31" s="151"/>
      <c r="I31" s="152">
        <f t="shared" si="6"/>
        <v>0</v>
      </c>
      <c r="J31" s="152"/>
      <c r="K31" s="157">
        <f t="shared" si="5"/>
        <v>0</v>
      </c>
    </row>
    <row r="32" spans="1:12" x14ac:dyDescent="0.2">
      <c r="A32" s="155" t="s">
        <v>331</v>
      </c>
      <c r="B32" s="156" t="s">
        <v>332</v>
      </c>
      <c r="C32" s="151"/>
      <c r="D32" s="151"/>
      <c r="E32" s="151"/>
      <c r="F32" s="151"/>
      <c r="G32" s="151"/>
      <c r="H32" s="151"/>
      <c r="I32" s="152">
        <f t="shared" si="6"/>
        <v>0</v>
      </c>
      <c r="J32" s="152"/>
      <c r="K32" s="157">
        <f t="shared" si="5"/>
        <v>0</v>
      </c>
    </row>
    <row r="33" spans="1:12" s="165" customFormat="1" ht="36" x14ac:dyDescent="0.25">
      <c r="A33" s="159" t="s">
        <v>333</v>
      </c>
      <c r="B33" s="160" t="s">
        <v>334</v>
      </c>
      <c r="C33" s="161"/>
      <c r="D33" s="161"/>
      <c r="E33" s="161"/>
      <c r="F33" s="161">
        <v>-30565</v>
      </c>
      <c r="G33" s="161"/>
      <c r="H33" s="161"/>
      <c r="I33" s="162">
        <f t="shared" si="6"/>
        <v>-30565</v>
      </c>
      <c r="J33" s="162"/>
      <c r="K33" s="163">
        <f t="shared" si="5"/>
        <v>-30565</v>
      </c>
      <c r="L33" s="164"/>
    </row>
    <row r="34" spans="1:12" x14ac:dyDescent="0.2">
      <c r="A34" s="155" t="s">
        <v>335</v>
      </c>
      <c r="B34" s="156" t="s">
        <v>336</v>
      </c>
      <c r="C34" s="166">
        <f t="shared" ref="C34:H34" si="7">SUM(C36+C41+C42+C43+C44+C45+C46+C47+C48)</f>
        <v>0</v>
      </c>
      <c r="D34" s="166">
        <f t="shared" si="7"/>
        <v>0</v>
      </c>
      <c r="E34" s="166">
        <f t="shared" si="7"/>
        <v>0</v>
      </c>
      <c r="F34" s="166">
        <f t="shared" si="7"/>
        <v>0</v>
      </c>
      <c r="G34" s="166">
        <f t="shared" si="7"/>
        <v>-7191983</v>
      </c>
      <c r="H34" s="166">
        <f t="shared" si="7"/>
        <v>0</v>
      </c>
      <c r="I34" s="152">
        <f t="shared" si="6"/>
        <v>-7191983</v>
      </c>
      <c r="J34" s="157">
        <f>SUM(J36+J41+J42+J43+J44+J45+J46+J47+J48)</f>
        <v>0</v>
      </c>
      <c r="K34" s="152">
        <f>SUM(C34+D34+E34+F34+H34+J34+I34)</f>
        <v>-7191983</v>
      </c>
    </row>
    <row r="35" spans="1:12" x14ac:dyDescent="0.2">
      <c r="A35" s="155" t="s">
        <v>179</v>
      </c>
      <c r="B35" s="156"/>
      <c r="C35" s="167"/>
      <c r="D35" s="167"/>
      <c r="E35" s="167"/>
      <c r="F35" s="167"/>
      <c r="G35" s="167"/>
      <c r="H35" s="167"/>
      <c r="I35" s="152"/>
      <c r="J35" s="158"/>
      <c r="K35" s="152"/>
    </row>
    <row r="36" spans="1:12" x14ac:dyDescent="0.2">
      <c r="A36" s="155" t="s">
        <v>337</v>
      </c>
      <c r="B36" s="156" t="s">
        <v>338</v>
      </c>
      <c r="C36" s="166">
        <f t="shared" ref="C36:H36" si="8">SUM(C38:C40)</f>
        <v>0</v>
      </c>
      <c r="D36" s="166">
        <f t="shared" si="8"/>
        <v>0</v>
      </c>
      <c r="E36" s="166">
        <f t="shared" si="8"/>
        <v>0</v>
      </c>
      <c r="F36" s="166">
        <f t="shared" si="8"/>
        <v>0</v>
      </c>
      <c r="G36" s="166">
        <f t="shared" si="8"/>
        <v>0</v>
      </c>
      <c r="H36" s="166">
        <f t="shared" si="8"/>
        <v>0</v>
      </c>
      <c r="I36" s="152">
        <f>SUM(C36:H36)</f>
        <v>0</v>
      </c>
      <c r="J36" s="157">
        <f>SUM(J38:J40)</f>
        <v>0</v>
      </c>
      <c r="K36" s="152">
        <f>SUM(C36+D36+E36+F36+H36+J36)</f>
        <v>0</v>
      </c>
    </row>
    <row r="37" spans="1:12" x14ac:dyDescent="0.2">
      <c r="A37" s="155" t="s">
        <v>179</v>
      </c>
      <c r="B37" s="156"/>
      <c r="C37" s="167"/>
      <c r="D37" s="167"/>
      <c r="E37" s="167"/>
      <c r="F37" s="167"/>
      <c r="G37" s="167"/>
      <c r="H37" s="167"/>
      <c r="I37" s="151"/>
      <c r="J37" s="158"/>
      <c r="K37" s="152"/>
    </row>
    <row r="38" spans="1:12" x14ac:dyDescent="0.2">
      <c r="A38" s="155" t="s">
        <v>339</v>
      </c>
      <c r="B38" s="156"/>
      <c r="C38" s="151"/>
      <c r="D38" s="151"/>
      <c r="E38" s="151"/>
      <c r="F38" s="151"/>
      <c r="G38" s="151"/>
      <c r="H38" s="151"/>
      <c r="I38" s="152">
        <f>SUM(C38:H38)</f>
        <v>0</v>
      </c>
      <c r="J38" s="152"/>
      <c r="K38" s="152">
        <f>SUM(C38+D38+E38+F38+H38+J38)</f>
        <v>0</v>
      </c>
    </row>
    <row r="39" spans="1:12" x14ac:dyDescent="0.2">
      <c r="A39" s="155" t="s">
        <v>340</v>
      </c>
      <c r="B39" s="156"/>
      <c r="C39" s="151"/>
      <c r="D39" s="151"/>
      <c r="E39" s="151"/>
      <c r="F39" s="151"/>
      <c r="G39" s="151"/>
      <c r="H39" s="151"/>
      <c r="I39" s="152">
        <f t="shared" ref="I39:I83" si="9">SUM(C39:H39)</f>
        <v>0</v>
      </c>
      <c r="J39" s="152"/>
      <c r="K39" s="152">
        <f t="shared" ref="K39:K51" si="10">SUM(C39+D39+E39+F39+H39+J39)</f>
        <v>0</v>
      </c>
    </row>
    <row r="40" spans="1:12" x14ac:dyDescent="0.2">
      <c r="A40" s="155" t="s">
        <v>341</v>
      </c>
      <c r="B40" s="156"/>
      <c r="C40" s="151"/>
      <c r="D40" s="151"/>
      <c r="E40" s="151"/>
      <c r="F40" s="151"/>
      <c r="G40" s="151"/>
      <c r="H40" s="151"/>
      <c r="I40" s="152">
        <f t="shared" si="9"/>
        <v>0</v>
      </c>
      <c r="J40" s="152"/>
      <c r="K40" s="152">
        <f t="shared" si="10"/>
        <v>0</v>
      </c>
    </row>
    <row r="41" spans="1:12" x14ac:dyDescent="0.2">
      <c r="A41" s="155" t="s">
        <v>342</v>
      </c>
      <c r="B41" s="156" t="s">
        <v>343</v>
      </c>
      <c r="C41" s="151"/>
      <c r="D41" s="151"/>
      <c r="E41" s="151"/>
      <c r="F41" s="151"/>
      <c r="G41" s="151"/>
      <c r="H41" s="151"/>
      <c r="I41" s="152">
        <f t="shared" si="9"/>
        <v>0</v>
      </c>
      <c r="J41" s="152"/>
      <c r="K41" s="152">
        <f t="shared" si="10"/>
        <v>0</v>
      </c>
    </row>
    <row r="42" spans="1:12" x14ac:dyDescent="0.2">
      <c r="A42" s="155" t="s">
        <v>344</v>
      </c>
      <c r="B42" s="156" t="s">
        <v>345</v>
      </c>
      <c r="C42" s="151"/>
      <c r="D42" s="151"/>
      <c r="E42" s="151"/>
      <c r="F42" s="151"/>
      <c r="G42" s="151"/>
      <c r="H42" s="151"/>
      <c r="I42" s="152">
        <f t="shared" si="9"/>
        <v>0</v>
      </c>
      <c r="J42" s="152"/>
      <c r="K42" s="152">
        <f t="shared" si="10"/>
        <v>0</v>
      </c>
    </row>
    <row r="43" spans="1:12" x14ac:dyDescent="0.2">
      <c r="A43" s="155" t="s">
        <v>346</v>
      </c>
      <c r="B43" s="156" t="s">
        <v>347</v>
      </c>
      <c r="C43" s="151"/>
      <c r="D43" s="151"/>
      <c r="E43" s="151"/>
      <c r="F43" s="151"/>
      <c r="G43" s="151"/>
      <c r="H43" s="151"/>
      <c r="I43" s="152">
        <f t="shared" si="9"/>
        <v>0</v>
      </c>
      <c r="J43" s="152"/>
      <c r="K43" s="152">
        <f t="shared" si="10"/>
        <v>0</v>
      </c>
    </row>
    <row r="44" spans="1:12" x14ac:dyDescent="0.2">
      <c r="A44" s="155" t="s">
        <v>348</v>
      </c>
      <c r="B44" s="156" t="s">
        <v>349</v>
      </c>
      <c r="C44" s="151"/>
      <c r="D44" s="151"/>
      <c r="E44" s="151"/>
      <c r="F44" s="151"/>
      <c r="G44" s="151"/>
      <c r="H44" s="151"/>
      <c r="I44" s="152">
        <f t="shared" si="9"/>
        <v>0</v>
      </c>
      <c r="J44" s="152"/>
      <c r="K44" s="152">
        <f t="shared" si="10"/>
        <v>0</v>
      </c>
    </row>
    <row r="45" spans="1:12" x14ac:dyDescent="0.2">
      <c r="A45" s="155" t="s">
        <v>350</v>
      </c>
      <c r="B45" s="156" t="s">
        <v>351</v>
      </c>
      <c r="C45" s="151"/>
      <c r="D45" s="151"/>
      <c r="E45" s="151"/>
      <c r="F45" s="151"/>
      <c r="G45" s="151">
        <v>-7191983</v>
      </c>
      <c r="H45" s="151"/>
      <c r="I45" s="152">
        <f t="shared" si="9"/>
        <v>-7191983</v>
      </c>
      <c r="J45" s="152"/>
      <c r="K45" s="152">
        <f>SUM(C45+D45+E45+F45+H45+J45+I45)</f>
        <v>-7191983</v>
      </c>
    </row>
    <row r="46" spans="1:12" x14ac:dyDescent="0.2">
      <c r="A46" s="155" t="s">
        <v>352</v>
      </c>
      <c r="B46" s="156" t="s">
        <v>353</v>
      </c>
      <c r="C46" s="151"/>
      <c r="D46" s="151"/>
      <c r="E46" s="151"/>
      <c r="F46" s="151"/>
      <c r="G46" s="151"/>
      <c r="H46" s="151"/>
      <c r="I46" s="152">
        <f t="shared" si="9"/>
        <v>0</v>
      </c>
      <c r="J46" s="152"/>
      <c r="K46" s="152">
        <f t="shared" si="10"/>
        <v>0</v>
      </c>
    </row>
    <row r="47" spans="1:12" x14ac:dyDescent="0.2">
      <c r="A47" s="155" t="s">
        <v>354</v>
      </c>
      <c r="B47" s="156" t="s">
        <v>355</v>
      </c>
      <c r="C47" s="151"/>
      <c r="D47" s="151"/>
      <c r="E47" s="151"/>
      <c r="F47" s="151"/>
      <c r="G47" s="151"/>
      <c r="H47" s="151"/>
      <c r="I47" s="152">
        <f t="shared" si="9"/>
        <v>0</v>
      </c>
      <c r="J47" s="152"/>
      <c r="K47" s="152">
        <f t="shared" si="10"/>
        <v>0</v>
      </c>
    </row>
    <row r="48" spans="1:12" x14ac:dyDescent="0.2">
      <c r="A48" s="155" t="s">
        <v>356</v>
      </c>
      <c r="B48" s="156" t="s">
        <v>357</v>
      </c>
      <c r="C48" s="151"/>
      <c r="D48" s="151"/>
      <c r="E48" s="151"/>
      <c r="F48" s="151"/>
      <c r="G48" s="151"/>
      <c r="H48" s="151"/>
      <c r="I48" s="152">
        <f t="shared" si="9"/>
        <v>0</v>
      </c>
      <c r="J48" s="152"/>
      <c r="K48" s="152">
        <f t="shared" si="10"/>
        <v>0</v>
      </c>
    </row>
    <row r="49" spans="1:13" x14ac:dyDescent="0.2">
      <c r="A49" s="155" t="s">
        <v>358</v>
      </c>
      <c r="B49" s="156" t="s">
        <v>359</v>
      </c>
      <c r="C49" s="151"/>
      <c r="D49" s="151"/>
      <c r="E49" s="151"/>
      <c r="F49" s="151"/>
      <c r="G49" s="151"/>
      <c r="H49" s="151"/>
      <c r="I49" s="152">
        <f t="shared" ref="I49" si="11">SUM(C49:H49)</f>
        <v>0</v>
      </c>
      <c r="J49" s="152"/>
      <c r="K49" s="152">
        <f t="shared" si="10"/>
        <v>0</v>
      </c>
    </row>
    <row r="50" spans="1:13" s="154" customFormat="1" x14ac:dyDescent="0.2">
      <c r="A50" s="149" t="s">
        <v>360</v>
      </c>
      <c r="B50" s="150" t="s">
        <v>361</v>
      </c>
      <c r="C50" s="168">
        <f t="shared" ref="C50:H50" si="12">SUM(C20+C21+C34)</f>
        <v>4405169</v>
      </c>
      <c r="D50" s="168">
        <f t="shared" si="12"/>
        <v>0</v>
      </c>
      <c r="E50" s="168">
        <f t="shared" si="12"/>
        <v>0</v>
      </c>
      <c r="F50" s="168">
        <f t="shared" si="12"/>
        <v>-437908</v>
      </c>
      <c r="G50" s="168">
        <f t="shared" si="12"/>
        <v>89810488</v>
      </c>
      <c r="H50" s="168">
        <f t="shared" si="12"/>
        <v>0</v>
      </c>
      <c r="I50" s="169">
        <f t="shared" si="9"/>
        <v>93777749</v>
      </c>
      <c r="J50" s="170">
        <f>SUM(J20+J21+J34)</f>
        <v>0</v>
      </c>
      <c r="K50" s="169">
        <f>SUM(C50+D50+E50+F50+H50+J50+G50)</f>
        <v>93777749</v>
      </c>
      <c r="L50" s="153"/>
    </row>
    <row r="51" spans="1:13" x14ac:dyDescent="0.2">
      <c r="A51" s="155" t="s">
        <v>362</v>
      </c>
      <c r="B51" s="156" t="s">
        <v>363</v>
      </c>
      <c r="C51" s="151"/>
      <c r="D51" s="151"/>
      <c r="E51" s="151"/>
      <c r="F51" s="151"/>
      <c r="G51" s="151"/>
      <c r="H51" s="151"/>
      <c r="I51" s="152">
        <f t="shared" si="9"/>
        <v>0</v>
      </c>
      <c r="J51" s="152"/>
      <c r="K51" s="152">
        <f t="shared" si="10"/>
        <v>0</v>
      </c>
    </row>
    <row r="52" spans="1:13" ht="12.75" x14ac:dyDescent="0.2">
      <c r="A52" s="46" t="s">
        <v>364</v>
      </c>
      <c r="B52" s="156"/>
      <c r="C52" s="151"/>
      <c r="D52" s="151"/>
      <c r="E52" s="151"/>
      <c r="F52" s="151"/>
      <c r="G52" s="151"/>
      <c r="H52" s="151"/>
      <c r="I52" s="152"/>
      <c r="J52" s="152"/>
      <c r="K52" s="152"/>
      <c r="L52" s="171"/>
    </row>
    <row r="53" spans="1:13" ht="12.75" x14ac:dyDescent="0.2">
      <c r="A53" s="46" t="s">
        <v>365</v>
      </c>
      <c r="B53" s="156"/>
      <c r="C53" s="151"/>
      <c r="D53" s="151"/>
      <c r="E53" s="151"/>
      <c r="F53" s="151"/>
      <c r="G53" s="151"/>
      <c r="H53" s="151"/>
      <c r="I53" s="152"/>
      <c r="J53" s="152"/>
      <c r="K53" s="152"/>
      <c r="L53" s="171"/>
    </row>
    <row r="54" spans="1:13" ht="12.75" x14ac:dyDescent="0.2">
      <c r="A54" s="46" t="s">
        <v>366</v>
      </c>
      <c r="B54" s="156"/>
      <c r="C54" s="151"/>
      <c r="D54" s="151"/>
      <c r="E54" s="151"/>
      <c r="F54" s="151"/>
      <c r="G54" s="151"/>
      <c r="H54" s="151"/>
      <c r="I54" s="152"/>
      <c r="J54" s="152"/>
      <c r="K54" s="152"/>
      <c r="L54" s="171"/>
    </row>
    <row r="55" spans="1:13" x14ac:dyDescent="0.2">
      <c r="A55" s="155" t="s">
        <v>367</v>
      </c>
      <c r="B55" s="156" t="s">
        <v>368</v>
      </c>
      <c r="C55" s="166">
        <f t="shared" ref="C55:H55" si="13">C50+C51</f>
        <v>4405169</v>
      </c>
      <c r="D55" s="166">
        <f t="shared" si="13"/>
        <v>0</v>
      </c>
      <c r="E55" s="166">
        <f t="shared" si="13"/>
        <v>0</v>
      </c>
      <c r="F55" s="166">
        <f t="shared" si="13"/>
        <v>-437908</v>
      </c>
      <c r="G55" s="166">
        <f t="shared" si="13"/>
        <v>89810488</v>
      </c>
      <c r="H55" s="166">
        <f t="shared" si="13"/>
        <v>0</v>
      </c>
      <c r="I55" s="152">
        <f t="shared" si="9"/>
        <v>93777749</v>
      </c>
      <c r="J55" s="157">
        <f>J50+J51</f>
        <v>0</v>
      </c>
      <c r="K55" s="152">
        <f>SUM(I55:J55)</f>
        <v>93777749</v>
      </c>
    </row>
    <row r="56" spans="1:13" x14ac:dyDescent="0.2">
      <c r="A56" s="155" t="s">
        <v>369</v>
      </c>
      <c r="B56" s="156" t="s">
        <v>213</v>
      </c>
      <c r="C56" s="166">
        <f t="shared" ref="C56:H56" si="14">C57+C58</f>
        <v>0</v>
      </c>
      <c r="D56" s="166">
        <f t="shared" si="14"/>
        <v>0</v>
      </c>
      <c r="E56" s="166">
        <f t="shared" si="14"/>
        <v>0</v>
      </c>
      <c r="F56" s="166">
        <f t="shared" si="14"/>
        <v>-63531</v>
      </c>
      <c r="G56" s="166">
        <f t="shared" si="14"/>
        <v>7102828.9999999925</v>
      </c>
      <c r="H56" s="166">
        <f t="shared" si="14"/>
        <v>0</v>
      </c>
      <c r="I56" s="152">
        <f t="shared" si="9"/>
        <v>7039297.9999999925</v>
      </c>
      <c r="J56" s="157">
        <f>J57+J58</f>
        <v>0</v>
      </c>
      <c r="K56" s="152">
        <f>SUM(I56:J56)</f>
        <v>7039297.9999999925</v>
      </c>
    </row>
    <row r="57" spans="1:13" x14ac:dyDescent="0.2">
      <c r="A57" s="155" t="s">
        <v>316</v>
      </c>
      <c r="B57" s="156" t="s">
        <v>370</v>
      </c>
      <c r="C57" s="151"/>
      <c r="D57" s="151"/>
      <c r="E57" s="151"/>
      <c r="F57" s="151"/>
      <c r="G57" s="151">
        <f>'[58]5'!H2506</f>
        <v>7102828.9999999925</v>
      </c>
      <c r="H57" s="151"/>
      <c r="I57" s="152">
        <f t="shared" si="9"/>
        <v>7102828.9999999925</v>
      </c>
      <c r="J57" s="152"/>
      <c r="K57" s="152">
        <f>SUM(I57:J57)</f>
        <v>7102828.9999999925</v>
      </c>
      <c r="M57" s="172"/>
    </row>
    <row r="58" spans="1:13" x14ac:dyDescent="0.2">
      <c r="A58" s="155" t="s">
        <v>371</v>
      </c>
      <c r="B58" s="156" t="s">
        <v>372</v>
      </c>
      <c r="C58" s="152">
        <f t="shared" ref="C58:H58" si="15">SUM(C60:C68)</f>
        <v>0</v>
      </c>
      <c r="D58" s="152">
        <f t="shared" si="15"/>
        <v>0</v>
      </c>
      <c r="E58" s="152">
        <f t="shared" si="15"/>
        <v>0</v>
      </c>
      <c r="F58" s="152">
        <f t="shared" si="15"/>
        <v>-63531</v>
      </c>
      <c r="G58" s="152">
        <f t="shared" si="15"/>
        <v>0</v>
      </c>
      <c r="H58" s="152">
        <f t="shared" si="15"/>
        <v>0</v>
      </c>
      <c r="I58" s="152">
        <f t="shared" si="9"/>
        <v>-63531</v>
      </c>
      <c r="J58" s="157">
        <f>SUM(J60:J68)</f>
        <v>0</v>
      </c>
      <c r="K58" s="152">
        <f>SUM(I58:J58)</f>
        <v>-63531</v>
      </c>
    </row>
    <row r="59" spans="1:13" x14ac:dyDescent="0.2">
      <c r="A59" s="155" t="s">
        <v>179</v>
      </c>
      <c r="B59" s="156"/>
      <c r="C59" s="151"/>
      <c r="D59" s="151"/>
      <c r="E59" s="151"/>
      <c r="F59" s="151"/>
      <c r="G59" s="151"/>
      <c r="H59" s="151"/>
      <c r="I59" s="152">
        <f t="shared" si="9"/>
        <v>0</v>
      </c>
      <c r="J59" s="158"/>
      <c r="K59" s="152"/>
    </row>
    <row r="60" spans="1:13" ht="24" x14ac:dyDescent="0.2">
      <c r="A60" s="155" t="s">
        <v>320</v>
      </c>
      <c r="B60" s="156" t="s">
        <v>373</v>
      </c>
      <c r="C60" s="151"/>
      <c r="D60" s="151"/>
      <c r="E60" s="151"/>
      <c r="F60" s="151"/>
      <c r="G60" s="151"/>
      <c r="H60" s="151"/>
      <c r="I60" s="152">
        <f t="shared" si="9"/>
        <v>0</v>
      </c>
      <c r="J60" s="152"/>
      <c r="K60" s="152">
        <f t="shared" ref="K60:K68" si="16">SUM(I60:J60)</f>
        <v>0</v>
      </c>
    </row>
    <row r="61" spans="1:13" ht="24" x14ac:dyDescent="0.2">
      <c r="A61" s="155" t="s">
        <v>322</v>
      </c>
      <c r="B61" s="156" t="s">
        <v>374</v>
      </c>
      <c r="C61" s="151"/>
      <c r="D61" s="151"/>
      <c r="E61" s="151"/>
      <c r="F61" s="151"/>
      <c r="G61" s="151"/>
      <c r="H61" s="151"/>
      <c r="I61" s="152">
        <f t="shared" si="9"/>
        <v>0</v>
      </c>
      <c r="J61" s="152"/>
      <c r="K61" s="152">
        <f t="shared" si="16"/>
        <v>0</v>
      </c>
    </row>
    <row r="62" spans="1:13" ht="24" x14ac:dyDescent="0.2">
      <c r="A62" s="155" t="s">
        <v>324</v>
      </c>
      <c r="B62" s="156" t="s">
        <v>375</v>
      </c>
      <c r="C62" s="151"/>
      <c r="D62" s="151"/>
      <c r="E62" s="151"/>
      <c r="F62" s="151"/>
      <c r="G62" s="151"/>
      <c r="H62" s="151"/>
      <c r="I62" s="152">
        <f t="shared" si="9"/>
        <v>0</v>
      </c>
      <c r="J62" s="152"/>
      <c r="K62" s="152">
        <f t="shared" si="16"/>
        <v>0</v>
      </c>
    </row>
    <row r="63" spans="1:13" ht="24" x14ac:dyDescent="0.2">
      <c r="A63" s="155" t="s">
        <v>181</v>
      </c>
      <c r="B63" s="156" t="s">
        <v>376</v>
      </c>
      <c r="C63" s="151"/>
      <c r="D63" s="151"/>
      <c r="E63" s="151"/>
      <c r="F63" s="151"/>
      <c r="G63" s="151"/>
      <c r="H63" s="151"/>
      <c r="I63" s="152">
        <f t="shared" si="9"/>
        <v>0</v>
      </c>
      <c r="J63" s="152"/>
      <c r="K63" s="152">
        <f t="shared" si="16"/>
        <v>0</v>
      </c>
    </row>
    <row r="64" spans="1:13" x14ac:dyDescent="0.2">
      <c r="A64" s="155" t="s">
        <v>202</v>
      </c>
      <c r="B64" s="156" t="s">
        <v>377</v>
      </c>
      <c r="C64" s="151"/>
      <c r="D64" s="151"/>
      <c r="E64" s="151"/>
      <c r="F64" s="151"/>
      <c r="G64" s="151"/>
      <c r="H64" s="151"/>
      <c r="I64" s="152">
        <f t="shared" si="9"/>
        <v>0</v>
      </c>
      <c r="J64" s="152"/>
      <c r="K64" s="152">
        <f t="shared" si="16"/>
        <v>0</v>
      </c>
    </row>
    <row r="65" spans="1:11" x14ac:dyDescent="0.2">
      <c r="A65" s="155" t="s">
        <v>183</v>
      </c>
      <c r="B65" s="156" t="s">
        <v>378</v>
      </c>
      <c r="C65" s="151"/>
      <c r="D65" s="151"/>
      <c r="E65" s="151"/>
      <c r="F65" s="151"/>
      <c r="G65" s="151"/>
      <c r="H65" s="151"/>
      <c r="I65" s="152">
        <f t="shared" si="9"/>
        <v>0</v>
      </c>
      <c r="J65" s="152"/>
      <c r="K65" s="152">
        <f t="shared" si="16"/>
        <v>0</v>
      </c>
    </row>
    <row r="66" spans="1:11" ht="23.25" customHeight="1" x14ac:dyDescent="0.2">
      <c r="A66" s="155" t="s">
        <v>329</v>
      </c>
      <c r="B66" s="156" t="s">
        <v>379</v>
      </c>
      <c r="C66" s="151"/>
      <c r="D66" s="151"/>
      <c r="E66" s="151"/>
      <c r="F66" s="151"/>
      <c r="G66" s="151"/>
      <c r="H66" s="151"/>
      <c r="I66" s="152">
        <f t="shared" si="9"/>
        <v>0</v>
      </c>
      <c r="J66" s="152"/>
      <c r="K66" s="152">
        <f t="shared" si="16"/>
        <v>0</v>
      </c>
    </row>
    <row r="67" spans="1:11" x14ac:dyDescent="0.2">
      <c r="A67" s="155" t="s">
        <v>331</v>
      </c>
      <c r="B67" s="156" t="s">
        <v>380</v>
      </c>
      <c r="C67" s="151"/>
      <c r="D67" s="151"/>
      <c r="E67" s="151"/>
      <c r="F67" s="151"/>
      <c r="G67" s="151"/>
      <c r="H67" s="151"/>
      <c r="I67" s="152">
        <f t="shared" si="9"/>
        <v>0</v>
      </c>
      <c r="J67" s="152"/>
      <c r="K67" s="152">
        <f t="shared" si="16"/>
        <v>0</v>
      </c>
    </row>
    <row r="68" spans="1:11" x14ac:dyDescent="0.2">
      <c r="A68" s="155" t="s">
        <v>381</v>
      </c>
      <c r="B68" s="156" t="s">
        <v>382</v>
      </c>
      <c r="C68" s="151"/>
      <c r="D68" s="151"/>
      <c r="E68" s="151"/>
      <c r="F68" s="151">
        <v>-63531</v>
      </c>
      <c r="G68" s="151"/>
      <c r="H68" s="151"/>
      <c r="I68" s="152">
        <f t="shared" si="9"/>
        <v>-63531</v>
      </c>
      <c r="J68" s="152"/>
      <c r="K68" s="152">
        <f t="shared" si="16"/>
        <v>-63531</v>
      </c>
    </row>
    <row r="69" spans="1:11" x14ac:dyDescent="0.2">
      <c r="A69" s="155" t="s">
        <v>383</v>
      </c>
      <c r="B69" s="156" t="s">
        <v>384</v>
      </c>
      <c r="C69" s="166">
        <f t="shared" ref="C69:H69" si="17">SUM(C71+C76+C77+C78+C79+C80+C81+C82+C83)</f>
        <v>0</v>
      </c>
      <c r="D69" s="166">
        <f t="shared" si="17"/>
        <v>0</v>
      </c>
      <c r="E69" s="166">
        <f t="shared" si="17"/>
        <v>0</v>
      </c>
      <c r="F69" s="166">
        <f t="shared" si="17"/>
        <v>0</v>
      </c>
      <c r="G69" s="166">
        <f t="shared" si="17"/>
        <v>-10530211</v>
      </c>
      <c r="H69" s="166">
        <f t="shared" si="17"/>
        <v>0</v>
      </c>
      <c r="I69" s="152">
        <f t="shared" si="9"/>
        <v>-10530211</v>
      </c>
      <c r="J69" s="157">
        <f>SUM(J71+J76+J77+J78+J79+J80+J81+J82+J83)</f>
        <v>0</v>
      </c>
      <c r="K69" s="152">
        <f>SUM(C69+D69+E69+F69+H69+J69)</f>
        <v>0</v>
      </c>
    </row>
    <row r="70" spans="1:11" x14ac:dyDescent="0.2">
      <c r="A70" s="155" t="s">
        <v>179</v>
      </c>
      <c r="B70" s="156"/>
      <c r="C70" s="167"/>
      <c r="D70" s="167"/>
      <c r="E70" s="167"/>
      <c r="F70" s="167"/>
      <c r="G70" s="167"/>
      <c r="H70" s="167"/>
      <c r="I70" s="152"/>
      <c r="J70" s="158"/>
      <c r="K70" s="152"/>
    </row>
    <row r="71" spans="1:11" x14ac:dyDescent="0.2">
      <c r="A71" s="155" t="s">
        <v>337</v>
      </c>
      <c r="B71" s="156" t="s">
        <v>385</v>
      </c>
      <c r="C71" s="166">
        <f t="shared" ref="C71:H71" si="18">SUM(C73:C75)</f>
        <v>0</v>
      </c>
      <c r="D71" s="166">
        <f t="shared" si="18"/>
        <v>0</v>
      </c>
      <c r="E71" s="166">
        <f t="shared" si="18"/>
        <v>0</v>
      </c>
      <c r="F71" s="166">
        <f t="shared" si="18"/>
        <v>0</v>
      </c>
      <c r="G71" s="166">
        <f t="shared" si="18"/>
        <v>0</v>
      </c>
      <c r="H71" s="166">
        <f t="shared" si="18"/>
        <v>0</v>
      </c>
      <c r="I71" s="152">
        <f t="shared" si="9"/>
        <v>0</v>
      </c>
      <c r="J71" s="157">
        <f>SUM(J73:J75)</f>
        <v>0</v>
      </c>
      <c r="K71" s="152">
        <f>SUM(C71+D71+E71+F71+H71+J71)</f>
        <v>0</v>
      </c>
    </row>
    <row r="72" spans="1:11" x14ac:dyDescent="0.2">
      <c r="A72" s="155" t="s">
        <v>179</v>
      </c>
      <c r="B72" s="156"/>
      <c r="C72" s="167"/>
      <c r="D72" s="167"/>
      <c r="E72" s="167"/>
      <c r="F72" s="167"/>
      <c r="G72" s="167"/>
      <c r="H72" s="167"/>
      <c r="I72" s="152"/>
      <c r="J72" s="158"/>
      <c r="K72" s="152"/>
    </row>
    <row r="73" spans="1:11" x14ac:dyDescent="0.2">
      <c r="A73" s="155" t="s">
        <v>339</v>
      </c>
      <c r="B73" s="156"/>
      <c r="C73" s="151"/>
      <c r="D73" s="151"/>
      <c r="E73" s="151"/>
      <c r="F73" s="151"/>
      <c r="G73" s="151"/>
      <c r="H73" s="151"/>
      <c r="I73" s="152">
        <f t="shared" si="9"/>
        <v>0</v>
      </c>
      <c r="J73" s="152"/>
      <c r="K73" s="152">
        <f t="shared" ref="K73:K85" si="19">SUM(I73:J73)</f>
        <v>0</v>
      </c>
    </row>
    <row r="74" spans="1:11" x14ac:dyDescent="0.2">
      <c r="A74" s="155" t="s">
        <v>340</v>
      </c>
      <c r="B74" s="156"/>
      <c r="C74" s="151"/>
      <c r="D74" s="151"/>
      <c r="E74" s="151"/>
      <c r="F74" s="151"/>
      <c r="G74" s="151"/>
      <c r="H74" s="151"/>
      <c r="I74" s="152">
        <f t="shared" si="9"/>
        <v>0</v>
      </c>
      <c r="J74" s="152"/>
      <c r="K74" s="152">
        <f t="shared" si="19"/>
        <v>0</v>
      </c>
    </row>
    <row r="75" spans="1:11" x14ac:dyDescent="0.2">
      <c r="A75" s="155" t="s">
        <v>341</v>
      </c>
      <c r="B75" s="156"/>
      <c r="C75" s="151"/>
      <c r="D75" s="151"/>
      <c r="E75" s="151"/>
      <c r="F75" s="151"/>
      <c r="G75" s="151"/>
      <c r="H75" s="151"/>
      <c r="I75" s="152">
        <f t="shared" si="9"/>
        <v>0</v>
      </c>
      <c r="J75" s="152"/>
      <c r="K75" s="152">
        <f t="shared" si="19"/>
        <v>0</v>
      </c>
    </row>
    <row r="76" spans="1:11" x14ac:dyDescent="0.2">
      <c r="A76" s="155" t="s">
        <v>342</v>
      </c>
      <c r="B76" s="156" t="s">
        <v>386</v>
      </c>
      <c r="C76" s="151"/>
      <c r="D76" s="151"/>
      <c r="E76" s="151"/>
      <c r="F76" s="151"/>
      <c r="G76" s="151"/>
      <c r="H76" s="151"/>
      <c r="I76" s="152">
        <f t="shared" si="9"/>
        <v>0</v>
      </c>
      <c r="J76" s="152"/>
      <c r="K76" s="152">
        <f t="shared" si="19"/>
        <v>0</v>
      </c>
    </row>
    <row r="77" spans="1:11" x14ac:dyDescent="0.2">
      <c r="A77" s="155" t="s">
        <v>344</v>
      </c>
      <c r="B77" s="156" t="s">
        <v>387</v>
      </c>
      <c r="C77" s="151"/>
      <c r="D77" s="151"/>
      <c r="E77" s="151"/>
      <c r="F77" s="151"/>
      <c r="G77" s="151"/>
      <c r="H77" s="151"/>
      <c r="I77" s="152">
        <f t="shared" si="9"/>
        <v>0</v>
      </c>
      <c r="J77" s="152"/>
      <c r="K77" s="152">
        <f t="shared" si="19"/>
        <v>0</v>
      </c>
    </row>
    <row r="78" spans="1:11" x14ac:dyDescent="0.2">
      <c r="A78" s="155" t="s">
        <v>346</v>
      </c>
      <c r="B78" s="156" t="s">
        <v>388</v>
      </c>
      <c r="C78" s="151"/>
      <c r="D78" s="151"/>
      <c r="E78" s="151"/>
      <c r="F78" s="151"/>
      <c r="G78" s="151"/>
      <c r="H78" s="151"/>
      <c r="I78" s="152">
        <f t="shared" si="9"/>
        <v>0</v>
      </c>
      <c r="J78" s="152"/>
      <c r="K78" s="152">
        <f t="shared" si="19"/>
        <v>0</v>
      </c>
    </row>
    <row r="79" spans="1:11" x14ac:dyDescent="0.2">
      <c r="A79" s="155" t="s">
        <v>348</v>
      </c>
      <c r="B79" s="156" t="s">
        <v>389</v>
      </c>
      <c r="C79" s="151"/>
      <c r="D79" s="151"/>
      <c r="E79" s="151"/>
      <c r="F79" s="151"/>
      <c r="G79" s="151"/>
      <c r="H79" s="151"/>
      <c r="I79" s="152">
        <f t="shared" si="9"/>
        <v>0</v>
      </c>
      <c r="J79" s="152"/>
      <c r="K79" s="152">
        <f t="shared" si="19"/>
        <v>0</v>
      </c>
    </row>
    <row r="80" spans="1:11" x14ac:dyDescent="0.2">
      <c r="A80" s="155" t="s">
        <v>350</v>
      </c>
      <c r="B80" s="156" t="s">
        <v>390</v>
      </c>
      <c r="C80" s="151"/>
      <c r="D80" s="151"/>
      <c r="E80" s="151"/>
      <c r="F80" s="151"/>
      <c r="G80" s="173">
        <v>-10530211</v>
      </c>
      <c r="H80" s="151"/>
      <c r="I80" s="152">
        <f t="shared" si="9"/>
        <v>-10530211</v>
      </c>
      <c r="J80" s="152"/>
      <c r="K80" s="152">
        <f t="shared" si="19"/>
        <v>-10530211</v>
      </c>
    </row>
    <row r="81" spans="1:12" x14ac:dyDescent="0.2">
      <c r="A81" s="155" t="s">
        <v>352</v>
      </c>
      <c r="B81" s="156" t="s">
        <v>391</v>
      </c>
      <c r="C81" s="151"/>
      <c r="D81" s="151"/>
      <c r="E81" s="151"/>
      <c r="F81" s="151"/>
      <c r="G81" s="151"/>
      <c r="H81" s="151"/>
      <c r="I81" s="152">
        <f t="shared" si="9"/>
        <v>0</v>
      </c>
      <c r="J81" s="152"/>
      <c r="K81" s="152">
        <f t="shared" si="19"/>
        <v>0</v>
      </c>
    </row>
    <row r="82" spans="1:12" x14ac:dyDescent="0.2">
      <c r="A82" s="155" t="s">
        <v>354</v>
      </c>
      <c r="B82" s="156" t="s">
        <v>392</v>
      </c>
      <c r="C82" s="151"/>
      <c r="D82" s="151"/>
      <c r="E82" s="151"/>
      <c r="F82" s="151"/>
      <c r="G82" s="151"/>
      <c r="H82" s="151"/>
      <c r="I82" s="152">
        <f t="shared" si="9"/>
        <v>0</v>
      </c>
      <c r="J82" s="152"/>
      <c r="K82" s="152">
        <f t="shared" si="19"/>
        <v>0</v>
      </c>
    </row>
    <row r="83" spans="1:12" x14ac:dyDescent="0.2">
      <c r="A83" s="155" t="s">
        <v>356</v>
      </c>
      <c r="B83" s="156" t="s">
        <v>393</v>
      </c>
      <c r="C83" s="151"/>
      <c r="D83" s="151"/>
      <c r="E83" s="151"/>
      <c r="F83" s="151"/>
      <c r="G83" s="151"/>
      <c r="H83" s="151"/>
      <c r="I83" s="152">
        <f t="shared" si="9"/>
        <v>0</v>
      </c>
      <c r="J83" s="152"/>
      <c r="K83" s="152">
        <f t="shared" si="19"/>
        <v>0</v>
      </c>
    </row>
    <row r="84" spans="1:12" x14ac:dyDescent="0.2">
      <c r="A84" s="155" t="s">
        <v>358</v>
      </c>
      <c r="B84" s="156" t="s">
        <v>394</v>
      </c>
      <c r="C84" s="151"/>
      <c r="D84" s="151"/>
      <c r="E84" s="151"/>
      <c r="F84" s="151"/>
      <c r="G84" s="151"/>
      <c r="H84" s="151"/>
      <c r="I84" s="152">
        <f t="shared" ref="I84" si="20">SUM(C84:H84)</f>
        <v>0</v>
      </c>
      <c r="J84" s="152"/>
      <c r="K84" s="152">
        <f t="shared" si="19"/>
        <v>0</v>
      </c>
    </row>
    <row r="85" spans="1:12" s="154" customFormat="1" x14ac:dyDescent="0.2">
      <c r="A85" s="149" t="s">
        <v>395</v>
      </c>
      <c r="B85" s="150">
        <v>800</v>
      </c>
      <c r="C85" s="152">
        <f t="shared" ref="C85:G85" si="21">SUM(C55+C56+C69)</f>
        <v>4405169</v>
      </c>
      <c r="D85" s="152">
        <f t="shared" si="21"/>
        <v>0</v>
      </c>
      <c r="E85" s="152">
        <f t="shared" si="21"/>
        <v>0</v>
      </c>
      <c r="F85" s="152">
        <f t="shared" si="21"/>
        <v>-501439</v>
      </c>
      <c r="G85" s="152">
        <f t="shared" si="21"/>
        <v>86383106</v>
      </c>
      <c r="H85" s="152">
        <f>SUM(H55+H56+H69)</f>
        <v>0</v>
      </c>
      <c r="I85" s="152">
        <f>SUM(C85:H85)</f>
        <v>90286836</v>
      </c>
      <c r="J85" s="157">
        <f>SUM(J55+J56+J69)</f>
        <v>0</v>
      </c>
      <c r="K85" s="152">
        <f t="shared" si="19"/>
        <v>90286836</v>
      </c>
      <c r="L85" s="153"/>
    </row>
    <row r="86" spans="1:12" s="175" customFormat="1" hidden="1" x14ac:dyDescent="0.2">
      <c r="A86" s="137" t="s">
        <v>396</v>
      </c>
      <c r="B86" s="137"/>
      <c r="C86" s="174">
        <f>C50-Ф1!D135</f>
        <v>0</v>
      </c>
      <c r="D86" s="174">
        <f>D50-Ф1!D136</f>
        <v>0</v>
      </c>
      <c r="E86" s="174">
        <f>E50-Ф1!D137</f>
        <v>0</v>
      </c>
      <c r="F86" s="174">
        <f>F50-Ф1!D138</f>
        <v>0</v>
      </c>
      <c r="G86" s="174">
        <f>G50-Ф1!D139</f>
        <v>0</v>
      </c>
      <c r="H86" s="174">
        <f>H50-Ф1!D140</f>
        <v>0</v>
      </c>
      <c r="I86" s="137"/>
      <c r="J86" s="137">
        <f>J50-Ф1!D142</f>
        <v>0</v>
      </c>
      <c r="K86" s="137">
        <f>K50-Ф1!D143</f>
        <v>0</v>
      </c>
      <c r="L86" s="137"/>
    </row>
    <row r="87" spans="1:12" s="175" customFormat="1" hidden="1" x14ac:dyDescent="0.2">
      <c r="A87" s="172" t="s">
        <v>397</v>
      </c>
      <c r="B87" s="137"/>
      <c r="C87" s="174">
        <f>C85-Ф1!C135</f>
        <v>0</v>
      </c>
      <c r="D87" s="174">
        <f>D85-Ф1!C136</f>
        <v>0</v>
      </c>
      <c r="E87" s="174">
        <f>E85-Ф1!C137</f>
        <v>0</v>
      </c>
      <c r="F87" s="174">
        <f>F85-Ф1!C138</f>
        <v>0</v>
      </c>
      <c r="G87" s="174">
        <f>G85-Ф1!C139</f>
        <v>0</v>
      </c>
      <c r="H87" s="174">
        <f>H85-Ф1!C140</f>
        <v>0</v>
      </c>
      <c r="I87" s="137"/>
      <c r="J87" s="137">
        <f>J85-Ф1!C142</f>
        <v>0</v>
      </c>
      <c r="K87" s="137">
        <f>K85-Ф1!C143</f>
        <v>0</v>
      </c>
      <c r="L87" s="137"/>
    </row>
    <row r="89" spans="1:12" ht="15" customHeight="1" x14ac:dyDescent="0.2">
      <c r="A89" s="176" t="str">
        <f>Ф1!A146</f>
        <v>Заместитель Председателя Правления                Чеботарёва Людмила Анатольевна</v>
      </c>
      <c r="C89" s="145"/>
    </row>
    <row r="90" spans="1:12" x14ac:dyDescent="0.2">
      <c r="A90" s="177" t="s">
        <v>398</v>
      </c>
      <c r="C90" s="134" t="s">
        <v>142</v>
      </c>
    </row>
    <row r="91" spans="1:12" x14ac:dyDescent="0.2">
      <c r="A91" s="177"/>
    </row>
    <row r="92" spans="1:12" ht="11.25" customHeight="1" x14ac:dyDescent="0.2">
      <c r="A92" s="142" t="str">
        <f>Ф1!A149</f>
        <v>Главный бухгалтер                                                    Оразбекова Динара Тлеукеновна</v>
      </c>
      <c r="C92" s="145"/>
    </row>
    <row r="93" spans="1:12" x14ac:dyDescent="0.2">
      <c r="A93" s="178" t="s">
        <v>399</v>
      </c>
      <c r="C93" s="134" t="s">
        <v>142</v>
      </c>
    </row>
    <row r="94" spans="1:12" x14ac:dyDescent="0.2">
      <c r="A94" s="136" t="s">
        <v>145</v>
      </c>
    </row>
  </sheetData>
  <mergeCells count="6">
    <mergeCell ref="K16:K17"/>
    <mergeCell ref="A16:A17"/>
    <mergeCell ref="B16:B17"/>
    <mergeCell ref="C16:H16"/>
    <mergeCell ref="I16:I17"/>
    <mergeCell ref="J16:J17"/>
  </mergeCells>
  <pageMargins left="0.70866141732283472" right="0.70866141732283472" top="0.74803149606299213" bottom="0.43307086614173229" header="0.31496062992125984" footer="0.31496062992125984"/>
  <pageSetup paperSize="9" scale="61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2024-07-29T11:18:13Z</dcterms:created>
  <dcterms:modified xsi:type="dcterms:W3CDTF">2024-08-08T09:57:40Z</dcterms:modified>
</cp:coreProperties>
</file>