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2\Размещение ФО 2022\4 кв 2022\"/>
    </mc:Choice>
  </mc:AlternateContent>
  <xr:revisionPtr revIDLastSave="0" documentId="13_ncr:1_{2B9BE1FB-A79B-4798-AE63-C98D52BC53B0}" xr6:coauthVersionLast="36" xr6:coauthVersionMax="36" xr10:uidLastSave="{00000000-0000-0000-0000-000000000000}"/>
  <bookViews>
    <workbookView xWindow="0" yWindow="0" windowWidth="14250" windowHeight="11940" xr2:uid="{E63664B5-78D6-4CBD-A71E-7F99B325C7D1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a">#REF!</definedName>
    <definedName name="\m">#REF!</definedName>
    <definedName name="\n">#REF!</definedName>
    <definedName name="\o">#REF!</definedName>
    <definedName name="____SP1">[2]FES!#REF!</definedName>
    <definedName name="____SP10">[2]FES!#REF!</definedName>
    <definedName name="____SP11">[2]FES!#REF!</definedName>
    <definedName name="____SP12">[2]FES!#REF!</definedName>
    <definedName name="____SP13">[2]FES!#REF!</definedName>
    <definedName name="____SP14">[2]FES!#REF!</definedName>
    <definedName name="____SP15">[2]FES!#REF!</definedName>
    <definedName name="____SP16">[2]FES!#REF!</definedName>
    <definedName name="____SP17">[2]FES!#REF!</definedName>
    <definedName name="____SP18">[2]FES!#REF!</definedName>
    <definedName name="____SP19">[2]FES!#REF!</definedName>
    <definedName name="____SP2">[2]FES!#REF!</definedName>
    <definedName name="____SP20">[2]FES!#REF!</definedName>
    <definedName name="____SP3">[2]FES!#REF!</definedName>
    <definedName name="____SP4">[2]FES!#REF!</definedName>
    <definedName name="____SP5">[2]FES!#REF!</definedName>
    <definedName name="____SP7">[2]FES!#REF!</definedName>
    <definedName name="____SP8">[2]FES!#REF!</definedName>
    <definedName name="____SP9">[2]FES!#REF!</definedName>
    <definedName name="___A70000">'[3]B-4'!#REF!</definedName>
    <definedName name="___A80000">'[3]B-4'!#REF!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[4]Расчет_Ин!$H$8</definedName>
    <definedName name="___MIF2">#REF!</definedName>
    <definedName name="___RA1">#REF!</definedName>
    <definedName name="___sh1">'[5]I-Index'!#REF!</definedName>
    <definedName name="___SP1">[2]FES!#REF!</definedName>
    <definedName name="___SP10">[2]FES!#REF!</definedName>
    <definedName name="___SP11">[2]FES!#REF!</definedName>
    <definedName name="___SP12">[2]FES!#REF!</definedName>
    <definedName name="___SP13">[2]FES!#REF!</definedName>
    <definedName name="___SP14">[2]FES!#REF!</definedName>
    <definedName name="___SP15">[2]FES!#REF!</definedName>
    <definedName name="___SP16">[2]FES!#REF!</definedName>
    <definedName name="___SP17">[2]FES!#REF!</definedName>
    <definedName name="___SP18">[2]FES!#REF!</definedName>
    <definedName name="___SP19">[2]FES!#REF!</definedName>
    <definedName name="___SP2">[2]FES!#REF!</definedName>
    <definedName name="___SP20">[2]FES!#REF!</definedName>
    <definedName name="___SP3">[2]FES!#REF!</definedName>
    <definedName name="___SP4">[2]FES!#REF!</definedName>
    <definedName name="___SP5">[2]FES!#REF!</definedName>
    <definedName name="___SP7">[2]FES!#REF!</definedName>
    <definedName name="___SP8">[2]FES!#REF!</definedName>
    <definedName name="___SP9">[2]FES!#REF!</definedName>
    <definedName name="__1__123Graph_ACHART_3" hidden="1">'[6]Prelim Cost'!$B$31:$L$31</definedName>
    <definedName name="__2__123Graph_BCHART_3" hidden="1">'[6]Prelim Cost'!$B$33:$L$33</definedName>
    <definedName name="__3__123Graph_CCHART_3" hidden="1">'[6]Prelim Cost'!$B$36:$L$36</definedName>
    <definedName name="__5450_01">#REF!</definedName>
    <definedName name="__5456_n">#REF!</definedName>
    <definedName name="__A70000">'[7]B-4'!#REF!</definedName>
    <definedName name="__A80000">'[7]B-4'!#REF!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[8]Расчет_Ин!$H$8</definedName>
    <definedName name="__MIF2">#REF!</definedName>
    <definedName name="__RA1">#REF!</definedName>
    <definedName name="__sh1">'[9]I-Index'!#REF!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1__123Graph_ACHART_3" hidden="1">#REF!</definedName>
    <definedName name="_11">#REF!</definedName>
    <definedName name="_111111111" hidden="1">'[10]Prelim Cost'!$B$33:$L$33</definedName>
    <definedName name="_123" hidden="1">'[11]Prelim Cost'!$B$31:$L$31</definedName>
    <definedName name="_1234" hidden="1">'[10]Prelim Cost'!$B$36:$L$36</definedName>
    <definedName name="_123Gr" hidden="1">'[10]Prelim Cost'!$B$31:$L$31</definedName>
    <definedName name="_123Graph_ACHART2" hidden="1">'[11]Prelim Cost'!$B$31:$L$31</definedName>
    <definedName name="_124" hidden="1">'[11]Prelim Cost'!$B$31:$L$31</definedName>
    <definedName name="_125" hidden="1">'[11]Prelim Cost'!$B$33:$L$33</definedName>
    <definedName name="_126" hidden="1">'[11]Prelim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'[12]A-20'!$C$149</definedName>
    <definedName name="_4151_01">'[12]A-20'!$E$149</definedName>
    <definedName name="_4151_n">#REF!</definedName>
    <definedName name="_4152_00">'[12]A-20'!$C$150</definedName>
    <definedName name="_4152_01">'[12]A-20'!$E$150</definedName>
    <definedName name="_4152_n">#REF!</definedName>
    <definedName name="_4155_00">'[12]A-20'!$C$151</definedName>
    <definedName name="_4155_01">'[12]A-20'!$E$151</definedName>
    <definedName name="_4155_n">'[12]A-20'!$B$151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'[12]A-20'!$C$170</definedName>
    <definedName name="_4450_01">'[12]A-20'!$E$170</definedName>
    <definedName name="_4450_n">'[12]A-20'!$B$170</definedName>
    <definedName name="_4490_n">#REF!</definedName>
    <definedName name="_4491_00">'[12]A-20'!$C$173</definedName>
    <definedName name="_4491_01">'[12]A-20'!$E$173</definedName>
    <definedName name="_4491_n">'[12]A-20'!$B$173</definedName>
    <definedName name="_4500_n">#REF!</definedName>
    <definedName name="_4510_00">'[12]A-20'!$C$176</definedName>
    <definedName name="_4510_01">'[12]A-20'!$E$176</definedName>
    <definedName name="_4510_n">'[12]A-20'!$B$176</definedName>
    <definedName name="_4530_00">'[12]A-20'!$C$177</definedName>
    <definedName name="_4530_01">'[12]A-20'!$E$177</definedName>
    <definedName name="_4530_n">'[12]A-20'!$B$177</definedName>
    <definedName name="_4600_n">#REF!</definedName>
    <definedName name="_4601_00">#REF!</definedName>
    <definedName name="_4601_01">#REF!</definedName>
    <definedName name="_4601_n">#REF!</definedName>
    <definedName name="_4603_00">'[12]A-20'!$C$181</definedName>
    <definedName name="_4603_01">'[12]A-20'!$E$181</definedName>
    <definedName name="_4603_n">'[12]A-20'!$B$181</definedName>
    <definedName name="_4604_00">'[12]A-20'!$C$182</definedName>
    <definedName name="_4604_01">'[12]A-20'!$E$182</definedName>
    <definedName name="_4604_n">'[12]A-20'!$B$182</definedName>
    <definedName name="_4606_00">'[12]A-20'!$C$183</definedName>
    <definedName name="_4606_01">'[12]A-20'!$E$183</definedName>
    <definedName name="_4606_n">'[12]A-20'!$B$183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'[12]A-20'!$C$188</definedName>
    <definedName name="_4703_01">'[12]A-20'!$E$188</definedName>
    <definedName name="_4703_n">'[12]A-20'!$B$188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'[13]B1.2'!#REF!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'[12]A-20'!$C$27</definedName>
    <definedName name="_5302_01">'[12]A-20'!$E$27</definedName>
    <definedName name="_5302_n">'[12]A-20'!$B$27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'[12]A-20'!$C$41</definedName>
    <definedName name="_5510_01">'[12]A-20'!$E$41</definedName>
    <definedName name="_5510_n">'[12]A-20'!$B$41</definedName>
    <definedName name="_5530_00">'[12]A-20'!$C$42</definedName>
    <definedName name="_5530_01">'[12]A-20'!$E$42</definedName>
    <definedName name="_5530_n">'[12]A-20'!$B$42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'[12]A-20'!$C$46</definedName>
    <definedName name="_5602_01">'[12]A-20'!$E$46</definedName>
    <definedName name="_5602_n">#REF!</definedName>
    <definedName name="_5603_00">'[12]A-20'!$C$47</definedName>
    <definedName name="_5603_01">'[12]A-20'!$E$47</definedName>
    <definedName name="_5603_n">'[12]A-20'!$B$47</definedName>
    <definedName name="_5604_00">'[12]A-20'!$C$48</definedName>
    <definedName name="_5604_01">'[12]A-20'!$E$48</definedName>
    <definedName name="_5604_n">'[12]A-20'!$B$48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'[12]A-20'!$C$53</definedName>
    <definedName name="_5703_01">'[12]A-20'!$E$53</definedName>
    <definedName name="_5703_n">'[12]A-20'!$B$53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'[14]B-4'!#REF!</definedName>
    <definedName name="_A80000">'[14]B-4'!#REF!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[15]Расчет_Ин!$H$8</definedName>
    <definedName name="_MIF2">#REF!</definedName>
    <definedName name="_RA1">#REF!</definedName>
    <definedName name="_sh1">'[16]I-Index'!#REF!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a">#REF!</definedName>
    <definedName name="a_">#REF!</definedName>
    <definedName name="ARA_Threshold">'[14]Bal Sheet'!#REF!</definedName>
    <definedName name="ARP_Threshold">'[14]Bal Sheet'!#REF!</definedName>
    <definedName name="as">[17]Dictionaries!$C$2:$C$5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'[11]CamKum Prod'!$H$11</definedName>
    <definedName name="BS">'[18]B-1.7'!$A$1:$D$65536</definedName>
    <definedName name="Capital">#REF!</definedName>
    <definedName name="CASHCVNMAY">'[19]Cash CCI Detail'!$G$28+'[19]Cash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[20]Info!$G$6</definedName>
    <definedName name="Code">#REF!</definedName>
    <definedName name="CompOt">'[21]5R'!CompOt</definedName>
    <definedName name="CompRas">'[21]5R'!CompRas</definedName>
    <definedName name="Current">#REF!</definedName>
    <definedName name="CY_Administration">'[14]Income Statement'!#REF!</definedName>
    <definedName name="CY_Cost_of_Sales">'[14]Income Statement'!#REF!</definedName>
    <definedName name="CY_Current_Liabilities">'[14]Bal Sheet'!#REF!</definedName>
    <definedName name="CY_Depreciation">'[14]Income Statement'!#REF!</definedName>
    <definedName name="CY_Gross_Profit">'[14]Income Statement'!#REF!</definedName>
    <definedName name="CY_Interest_Expense">'[14]Income Statement'!#REF!</definedName>
    <definedName name="CY_Market_Value_of_Equity">'[14]Income Statement'!#REF!</definedName>
    <definedName name="CY_Marketable_Sec">'[14]Bal Sheet'!#REF!</definedName>
    <definedName name="CY_NET_PROFIT">'[14]Income Statement'!#REF!</definedName>
    <definedName name="CY_Operating_Income">'[14]Income Statement'!#REF!</definedName>
    <definedName name="CY_Other">'[14]Income Statement'!#REF!</definedName>
    <definedName name="CY_Other_LT_Assets">'[14]Bal Sheet'!#REF!</definedName>
    <definedName name="CY_Preferred_Stock">'[14]Bal Sheet'!#REF!</definedName>
    <definedName name="CY_Selling">'[14]Income Statement'!#REF!</definedName>
    <definedName name="CY_Tangible_Net_Worth">'[14]Income Statement'!#REF!</definedName>
    <definedName name="CY_Taxes">'[14]Income Statement'!#REF!</definedName>
    <definedName name="CY_Working_Capital">'[14]Income Statement'!#REF!</definedName>
    <definedName name="dItemsToTest">#REF!</definedName>
    <definedName name="dPlanningMateriality">[22]Sheet1!$B$45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'[21]5R'!ew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'[23]новая _5'!#REF!</definedName>
    <definedName name="Expense">#REF!</definedName>
    <definedName name="fg">'[21]5R'!fg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'[24]56_1'!hj</definedName>
    <definedName name="IAS_BS1998">#REF!</definedName>
    <definedName name="IAS_IS1998">#REF!</definedName>
    <definedName name="INV">#REF!</definedName>
    <definedName name="item">[25]Статьи!$A$3:$B$55</definedName>
    <definedName name="itemm">[26]Статьи!$A$3:$B$42</definedName>
    <definedName name="k">'[21]5R'!k</definedName>
    <definedName name="kjj" hidden="1">'[11]Prelim Cost'!$B$31:$L$31</definedName>
    <definedName name="kto">[27]Форма2!$C$19:$C$24,[27]Форма2!$E$19:$F$24,[27]Форма2!$D$26:$F$31,[27]Форма2!$C$33:$C$38,[27]Форма2!$E$33:$F$38,[27]Форма2!$D$40:$F$43,[27]Форма2!$C$45:$C$48,[27]Форма2!$E$45:$F$48,[27]Форма2!$C$19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m_2005">'[29]1NK'!$R$10:$R$1877</definedName>
    <definedName name="m_2006">'[29]1NK'!$S$10:$S$1838</definedName>
    <definedName name="m_2007">'[29]1NK'!$T$10:$T$1838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'[30]2.2 ОтклОТМ'!$G$1:$G$65536</definedName>
    <definedName name="m_OTM2006">'[30]2.2 ОтклОТМ'!$J$1:$J$65536</definedName>
    <definedName name="m_OTM2007">'[30]2.2 ОтклОТМ'!$M$1:$M$65536</definedName>
    <definedName name="m_OTM2008">'[30]2.2 ОтклОТМ'!$P$1:$P$65536</definedName>
    <definedName name="m_OTM2009">'[30]2.2 ОтклОТМ'!$S$1:$S$65536</definedName>
    <definedName name="m_OTM2010">'[30]2.2 ОтклОТМ'!$V$1:$V$65536</definedName>
    <definedName name="m_OTMizm">'[30]1.3.2 ОТМ'!$K$1:$K$65536</definedName>
    <definedName name="m_OTMkod">'[30]1.3.2 ОТМ'!$A$1:$A$65536</definedName>
    <definedName name="m_OTMnomer">'[30]1.3.2 ОТМ'!$H$1:$H$65536</definedName>
    <definedName name="m_OTMpokaz">'[30]1.3.2 ОТМ'!$I$1:$I$65536</definedName>
    <definedName name="m_p2003">#REF!</definedName>
    <definedName name="m_Predpr_I">[30]Предпр!$C$3:$C$29</definedName>
    <definedName name="m_Predpr_N">[30]Предпр!$D$3:$D$29</definedName>
    <definedName name="m_Zatrat">[30]ЦентрЗатр!$A$2:$G$71</definedName>
    <definedName name="m_Zatrat_Ed">[30]ЦентрЗатр!$E$2:$E$71</definedName>
    <definedName name="m_Zatrat_K">[30]ЦентрЗатр!$F$2:$F$71</definedName>
    <definedName name="m_Zatrat_N">[30]ЦентрЗатр!$G$2:$G$71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'[31]PIT&amp;PP(2)'!#REF!</definedName>
    <definedName name="MIN_SALARY">#REF!</definedName>
    <definedName name="MINED">'[11]CamKum Prod'!$H$17</definedName>
    <definedName name="mrp">#REF!</definedName>
    <definedName name="net">#REF!</definedName>
    <definedName name="oikjlkj">#REF!</definedName>
    <definedName name="OpDate">[20]Info!$G$5</definedName>
    <definedName name="po">#REF!</definedName>
    <definedName name="POURED">'[11]CamKum Prod'!$H$28</definedName>
    <definedName name="price">#REF!</definedName>
    <definedName name="Prior">#REF!</definedName>
    <definedName name="PY_Administration">'[14]Income Statement'!#REF!</definedName>
    <definedName name="PY_Cost_of_Sales">'[14]Income Statement'!#REF!</definedName>
    <definedName name="PY_Current_Liabilities">'[14]Bal Sheet'!#REF!</definedName>
    <definedName name="PY_Depreciation">'[14]Income Statement'!#REF!</definedName>
    <definedName name="PY_Gross_Profit">'[14]Income Statement'!#REF!</definedName>
    <definedName name="PY_Interest_Expense">'[14]Income Statement'!#REF!</definedName>
    <definedName name="PY_Market_Value_of_Equity">'[14]Income Statement'!#REF!</definedName>
    <definedName name="PY_Marketable_Sec">'[14]Bal Sheet'!#REF!</definedName>
    <definedName name="PY_NET_PROFIT">'[14]Income Statement'!#REF!</definedName>
    <definedName name="PY_Operating_Inc">'[14]Income Statement'!#REF!</definedName>
    <definedName name="PY_Operating_Income">'[14]Income Statement'!#REF!</definedName>
    <definedName name="PY_Other_Exp">'[14]Income Statement'!#REF!</definedName>
    <definedName name="PY_Other_LT_Assets">'[14]Bal Sheet'!#REF!</definedName>
    <definedName name="PY_Preferred_Stock">'[14]Bal Sheet'!#REF!</definedName>
    <definedName name="PY_Selling">'[14]Income Statement'!#REF!</definedName>
    <definedName name="PY_Tangible_Net_Worth">'[14]Income Statement'!#REF!</definedName>
    <definedName name="PY_Taxes">'[14]Income Statement'!#REF!</definedName>
    <definedName name="PY_Working_Capital">'[14]Income Statement'!#REF!</definedName>
    <definedName name="PY2_Administration">'[14]Income Statement'!#REF!</definedName>
    <definedName name="PY2_Cost_of_Sales">'[14]Income Statement'!#REF!</definedName>
    <definedName name="PY2_Current_Liabilities">'[14]Bal Sheet'!#REF!</definedName>
    <definedName name="PY2_Depreciation">'[14]Income Statement'!#REF!</definedName>
    <definedName name="PY2_Gross_Profit">'[14]Income Statement'!#REF!</definedName>
    <definedName name="PY2_Interest_Expense">'[14]Income Statement'!#REF!</definedName>
    <definedName name="PY2_Marketable_Sec">'[14]Bal Sheet'!#REF!</definedName>
    <definedName name="PY2_NET_PROFIT">'[14]Income Statement'!#REF!</definedName>
    <definedName name="PY2_Operating_Inc">'[14]Income Statement'!#REF!</definedName>
    <definedName name="PY2_Operating_Income">'[14]Income Statement'!#REF!</definedName>
    <definedName name="PY2_Other_Exp.">'[14]Income Statement'!#REF!</definedName>
    <definedName name="PY2_Other_LT_Assets">'[14]Bal Sheet'!#REF!</definedName>
    <definedName name="PY2_Preferred_Stock">'[14]Bal Sheet'!#REF!</definedName>
    <definedName name="PY2_Selling">'[14]Income Statement'!#REF!</definedName>
    <definedName name="PY2_Tangible_Net_Worth">'[14]Income Statement'!#REF!</definedName>
    <definedName name="PY2_Taxes">'[14]Income Statement'!#REF!</definedName>
    <definedName name="PY2_Working_Capital">'[14]Income Statement'!#REF!</definedName>
    <definedName name="qq">#REF!</definedName>
    <definedName name="qqq">#REF!</definedName>
    <definedName name="qwe">[32]Форма2!$C$19:$C$24,[32]Форма2!$E$19:$F$24,[32]Форма2!$D$26:$F$31,[32]Форма2!$C$33:$C$38,[32]Форма2!$E$33:$F$38,[32]Форма2!$D$40:$F$43,[32]Форма2!$C$45:$C$48,[32]Форма2!$E$45:$F$48,[32]Форма2!$C$19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[33]Статьи!$A$3:$B$55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[28]Lead!$I$1:$I$55</definedName>
    <definedName name="S_AJE_Tot_Data">[28]Lead!$H$1:$H$55</definedName>
    <definedName name="S_CY_Beg_Data">[28]Lead!$F$1:$F$55</definedName>
    <definedName name="S_CY_End_Data">[28]Lead!$K$1:$K$55</definedName>
    <definedName name="S_PY_End_Data">[28]Lead!$M$1:$M$55</definedName>
    <definedName name="S_RJE_Tot_Data">[28]Lead!$J$1:$J$55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'[11]Prelim Cost'!$B$31:$L$31</definedName>
    <definedName name="ssss" hidden="1">'[11]Prelim Cost'!$B$33:$L$33</definedName>
    <definedName name="ssssss" hidden="1">'[11]Prelim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'[34]600000'!$A$1:$IV$65536</definedName>
    <definedName name="TAB_700000">'[34]700000'!$A$1:$IV$65536</definedName>
    <definedName name="TAB_700000_O">'[34]700000 (общая)'!$A$1:$V$65536</definedName>
    <definedName name="TAB_AC">'[34]610000-783000'!$A$1:$IV$65536</definedName>
    <definedName name="TAB_O">[34]Общий!$A$1:$IV$65536</definedName>
    <definedName name="Table">[35]Table!$A$1:$M$65536</definedName>
    <definedName name="Table_R">'[35]Строки 20_21_27'!$A$1:$C$65536</definedName>
    <definedName name="Table10">'[36]Intercompany transactions'!$A$264:$X$290</definedName>
    <definedName name="Table13">'[36]Intercompany transactions'!$A$345:$AB$372</definedName>
    <definedName name="Table14">'[36]Intercompany transactions'!$A$373:$X$398</definedName>
    <definedName name="Table19">'[36]Intercompany transactions'!$A$505:$X$531</definedName>
    <definedName name="Table20">'[36]Intercompany transactions'!$A$532:$X$558</definedName>
    <definedName name="Table21">'[36]Intercompany transactions'!$A$559:$Y$585</definedName>
    <definedName name="Table22">'[36]Intercompany transactions'!$A$586:$X$612</definedName>
    <definedName name="Table7">'[36]Intercompany transactions'!$A$183:$X$209</definedName>
    <definedName name="Table8">'[36]Intercompany transactions'!$A$210:$X$236</definedName>
    <definedName name="Table9">'[36]Intercompany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'[37]PP&amp;E mvt for 2003'!$R$18</definedName>
    <definedName name="TextRefCopy7">#REF!</definedName>
    <definedName name="TextRefCopy8">#REF!</definedName>
    <definedName name="TextRefCopy88">'[37]PP&amp;E mvt for 2003'!$P$19</definedName>
    <definedName name="TextRefCopy89">'[37]PP&amp;E mvt for 2003'!$P$46</definedName>
    <definedName name="TextRefCopy9">#REF!</definedName>
    <definedName name="TextRefCopy90">'[37]PP&amp;E mvt for 2003'!$P$25</definedName>
    <definedName name="TextRefCopy92">'[37]PP&amp;E mvt for 2003'!$P$26</definedName>
    <definedName name="TextRefCopy94">'[37]PP&amp;E mvt for 2003'!$P$52</definedName>
    <definedName name="TextRefCopy95">'[37]PP&amp;E mvt for 2003'!$P$53</definedName>
    <definedName name="TextRefCopyRangeCount" hidden="1">3</definedName>
    <definedName name="TONMILL">'[11]CamKum Prod'!$H$21</definedName>
    <definedName name="TONMIN">'[11]CamKum Prod'!$H$15</definedName>
    <definedName name="total_1">#REF!</definedName>
    <definedName name="total1">'[38]F100-Trial BS'!#REF!</definedName>
    <definedName name="total1_0">'[38]F100-Trial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[39]INSTRUCTIONS!$D$110</definedName>
    <definedName name="version_43">[40]INSTRUCTIONS!$D$110</definedName>
    <definedName name="version_44">[40]INSTRUCTIONS!$D$110</definedName>
    <definedName name="version_45">[40]INSTRUCTIONS!$D$110</definedName>
    <definedName name="vfhn">[41]Апрель!#REF!</definedName>
    <definedName name="vfhn02u">[42]Март!#REF!</definedName>
    <definedName name="W">#REF!</definedName>
    <definedName name="wer">'[38]F100-Trial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Ф2!$C:$C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42BA421_E001_4FC3_9C0F_8E0D53E3C61F_.wvu.PrintArea" localSheetId="0" hidden="1">Ф1!$A$1:$D$158</definedName>
    <definedName name="Z_942BA421_E001_4FC3_9C0F_8E0D53E3C61F_.wvu.PrintArea" localSheetId="1" hidden="1">Ф2!$A$1:$E$78</definedName>
    <definedName name="Z_942BA421_E001_4FC3_9C0F_8E0D53E3C61F_.wvu.PrintArea" localSheetId="2" hidden="1">Ф3!$A$1:$E$101</definedName>
    <definedName name="Z_942BA421_E001_4FC3_9C0F_8E0D53E3C61F_.wvu.PrintArea" localSheetId="3" hidden="1">Ф4!$A$1:$K$101</definedName>
    <definedName name="Z_942BA421_E001_4FC3_9C0F_8E0D53E3C61F_.wvu.PrintTitles" localSheetId="3" hidden="1">Ф4!$16:$17</definedName>
    <definedName name="Z_942BA421_E001_4FC3_9C0F_8E0D53E3C61F_.wvu.Rows" localSheetId="3" hidden="1">Ф4!$86:$87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8D0D40D_9ED2_4FAF_AC66_1CCAA7B1301F_.wvu.PrintArea" localSheetId="0" hidden="1">Ф1!$A$8:$D$158</definedName>
    <definedName name="Z_A8D0D40D_9ED2_4FAF_AC66_1CCAA7B1301F_.wvu.PrintArea" localSheetId="1" hidden="1">Ф2!$A$8:$E$78</definedName>
    <definedName name="Z_A8D0D40D_9ED2_4FAF_AC66_1CCAA7B1301F_.wvu.PrintArea" localSheetId="2" hidden="1">Ф3!$A$1:$E$101</definedName>
    <definedName name="Z_A8D0D40D_9ED2_4FAF_AC66_1CCAA7B1301F_.wvu.PrintArea" localSheetId="3" hidden="1">Ф4!$A$9:$K$101</definedName>
    <definedName name="Z_A8D0D40D_9ED2_4FAF_AC66_1CCAA7B1301F_.wvu.Rows" localSheetId="2" hidden="1">Ф3!#REF!,Ф3!$8:$9,Ф3!#REF!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'[21]5R'!АААААААА</definedName>
    <definedName name="Август">#REF!</definedName>
    <definedName name="август2002г">[42]Сентябрь!#REF!</definedName>
    <definedName name="авррпеворпао">'[14]Bal Sheet'!#REF!</definedName>
    <definedName name="ап">'[21]5R'!ап</definedName>
    <definedName name="апвп">[43]Форма2!$C$19:$C$24,[43]Форма2!$E$19:$F$24,[43]Форма2!$D$26:$F$31,[43]Форма2!$C$33:$C$38,[43]Форма2!$E$33:$F$38,[43]Форма2!$D$40:$F$43,[43]Форма2!$C$45:$C$48,[43]Форма2!$E$45:$F$48,[43]Форма2!$C$19</definedName>
    <definedName name="апр">'[24]56_1'!апр</definedName>
    <definedName name="Апрель">[41]Апрель!#REF!</definedName>
    <definedName name="апрель2000">[42]Квартал!#REF!</definedName>
    <definedName name="_xlnm.Database">#REF!</definedName>
    <definedName name="Бери">[44]Форма2!$D$129:$F$132,[44]Форма2!$D$134:$F$135,[44]Форма2!$D$137:$F$140,[44]Форма2!$D$142:$F$144,[44]Форма2!$D$146:$F$150,[44]Форма2!$D$152:$F$154,[44]Форма2!$D$156:$F$162,[44]Форма2!$D$129</definedName>
    <definedName name="Берик">[44]Форма2!$C$70:$C$72,[44]Форма2!$D$73:$F$73,[44]Форма2!$E$70:$F$72,[44]Форма2!$C$75:$C$77,[44]Форма2!$E$75:$F$77,[44]Форма2!$C$79:$C$82,[44]Форма2!$E$79:$F$82,[44]Форма2!$C$84:$C$86,[44]Форма2!$E$84:$F$86,[44]Форма2!$C$88:$C$89,[44]Форма2!$E$88:$F$89,[44]Форма2!$C$70</definedName>
    <definedName name="биржа">[45]База!$A$1:$T$65536</definedName>
    <definedName name="биржа1">[45]База!$B$1:$T$65536</definedName>
    <definedName name="БЛРаздел1">[46]Форма2!$C$19:$C$24,[46]Форма2!$E$19:$F$24,[46]Форма2!$D$26:$F$31,[46]Форма2!$C$33:$C$38,[46]Форма2!$E$33:$F$38,[46]Форма2!$D$40:$F$43,[46]Форма2!$C$45:$C$48,[46]Форма2!$E$45:$F$48,[46]Форма2!$C$19</definedName>
    <definedName name="БЛРаздел2">[46]Форма2!$C$51:$C$58,[46]Форма2!$E$51:$F$58,[46]Форма2!$C$60:$C$62,[46]Форма2!$E$60:$F$62,[46]Форма2!$C$64:$C$66,[46]Форма2!$E$64:$F$66,[46]Форма2!$C$51</definedName>
    <definedName name="БЛРаздел3">[46]Форма2!$C$69:$C$71,[46]Форма2!$D$72:$F$72,[46]Форма2!$E$69:$F$71,[46]Форма2!$C$74:$C$76,[46]Форма2!$E$74:$F$76,[46]Форма2!$C$78:$C$81,[46]Форма2!$E$78:$F$81,[46]Форма2!$C$83:$C$85,[46]Форма2!$E$83:$F$85,[46]Форма2!$C$87:$C$88,[46]Форма2!$E$87:$F$88,[46]Форма2!$C$69</definedName>
    <definedName name="БЛРаздел4">[46]Форма2!$E$106:$F$107,[46]Форма2!$C$106:$C$107,[46]Форма2!$E$102:$F$104,[46]Форма2!$C$102:$C$104,[46]Форма2!$C$97:$C$100,[46]Форма2!$E$97:$F$100,[46]Форма2!$E$92:$F$95,[46]Форма2!$C$92:$C$95,[46]Форма2!$C$92</definedName>
    <definedName name="БЛРаздел5">[46]Форма2!$C$113:$C$114,[46]Форма2!$D$110:$F$112,[46]Форма2!$E$113:$F$114,[46]Форма2!$D$115:$F$115,[46]Форма2!$D$117:$F$119,[46]Форма2!$D$121:$F$122,[46]Форма2!$D$124:$F$126,[46]Форма2!$D$110</definedName>
    <definedName name="БЛРаздел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66">[47]Форма2!$D$129:$F$132,[47]Форма2!$D$134:$F$135,[47]Форма2!$D$138:$F$141,[47]Форма2!$D$148:$F$150,[47]Форма2!$D$152:$F$153,[47]Форма2!$D$155:$F$158,[47]Форма2!$D$161:$F$167,[47]Форма2!$D$129</definedName>
    <definedName name="БЛРаздел7">[46]Форма2!$D$176:$F$182,[46]Форма2!$D$172:$F$174,[46]Форма2!$D$170:$F$170,[46]Форма2!$D$170</definedName>
    <definedName name="БЛРаздел8">[46]Форма2!$E$190:$F$201,[46]Форма2!$C$190:$C$201,[46]Форма2!$E$186:$F$188,[46]Форма2!$C$186:$C$188,[46]Форма2!$E$185:$F$185,[46]Форма2!$C$185</definedName>
    <definedName name="БЛРаздел9">[46]Форма2!#REF!,[46]Форма2!#REF!,[46]Форма2!$E$223:$F$230,[46]Форма2!$C$223:$C$230,[46]Форма2!$E$222:$F$222,[46]Форма2!$C$222,[46]Форма2!$E$216:$F$220,[46]Форма2!$C$216:$C$220,[46]Форма2!$E$205:$F$209,[46]Форма2!$C$205:$C$209,[46]Форма2!#REF!</definedName>
    <definedName name="БПДанные">#REF!,#REF!,#REF!</definedName>
    <definedName name="Бюджет__по__подразд__2003__года_Лист1_Таблица">[48]ОТиТБ!#REF!</definedName>
    <definedName name="в23ё">'[21]5R'!в23ё</definedName>
    <definedName name="В32">#REF!</definedName>
    <definedName name="вб">[49]Пр2!#REF!</definedName>
    <definedName name="вв">'[21]5R'!вв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[41]Январь!#REF!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'[50]из сем'!$A$2:$B$362</definedName>
    <definedName name="дек02">[42]Сентябрь!#REF!</definedName>
    <definedName name="дек2002год">[41]Сентябрь!#REF!</definedName>
    <definedName name="Декабрь">[41]Декабрь!#REF!</definedName>
    <definedName name="декабрь2002">[41]Ноябрь!#REF!</definedName>
    <definedName name="Добыча">'[51]Добыча нефти4'!$F$11:$Q$12</definedName>
    <definedName name="Доз5">#REF!</definedName>
    <definedName name="доз6">#REF!</definedName>
    <definedName name="е" hidden="1">'[52]Prelim Cost'!$B$31:$L$31</definedName>
    <definedName name="ЕдИзм">[30]ЕдИзм!$A$1:$D$25</definedName>
    <definedName name="за2002">[41]Январь!#REF!</definedName>
    <definedName name="за4мес">[41]Квартал!#REF!</definedName>
    <definedName name="_xlnm.Print_Titles" localSheetId="3">Ф4!$16:$17</definedName>
    <definedName name="Зарплата">#REF!</definedName>
    <definedName name="зквартал">[42]Январь!#REF!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[41]Июль!#REF!</definedName>
    <definedName name="июль2002">[42]Декабрь!#REF!</definedName>
    <definedName name="Июнь">[41]Июнь!#REF!</definedName>
    <definedName name="й">'[21]5R'!й</definedName>
    <definedName name="йй">'[21]5R'!йй</definedName>
    <definedName name="к" hidden="1">'[52]Prelim Cost'!$B$33:$L$33</definedName>
    <definedName name="Квартал1">[41]Квартал!#REF!</definedName>
    <definedName name="Квартал2">#REF!</definedName>
    <definedName name="Квартал3">#REF!</definedName>
    <definedName name="Квартал4">#REF!</definedName>
    <definedName name="ке">'[21]5R'!ке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'[24]56_1'!Макрос1</definedName>
    <definedName name="Март">[41]Март!#REF!</definedName>
    <definedName name="март02г">[41]Январь!#REF!</definedName>
    <definedName name="март2002">[41]Июль!#REF!</definedName>
    <definedName name="мбр">[49]Пр2!#REF!</definedName>
    <definedName name="ммм">#REF!</definedName>
    <definedName name="МРП">#REF!</definedName>
    <definedName name="мым">'[21]5R'!мым</definedName>
    <definedName name="Ноябрь">[41]Ноябрь!#REF!</definedName>
    <definedName name="_xlnm.Print_Area" localSheetId="0">Ф1!$A$1:$D$158</definedName>
    <definedName name="_xlnm.Print_Area" localSheetId="1">Ф2!$A$1:$E$78</definedName>
    <definedName name="_xlnm.Print_Area" localSheetId="2">Ф3!$A$1:$E$101</definedName>
    <definedName name="_xlnm.Print_Area" localSheetId="3">Ф4!$A$1:$K$101</definedName>
    <definedName name="_xlnm.Print_Area">#REF!</definedName>
    <definedName name="окт">[41]Март!#REF!</definedName>
    <definedName name="Октябрь">#REF!</definedName>
    <definedName name="октябрь2002">[41]Январь!#REF!</definedName>
    <definedName name="октябрьуслуги">[41]Сентябрь!#REF!</definedName>
    <definedName name="Ора">'[53]поставка сравн13'!$A$1:$Q$30</definedName>
    <definedName name="Ораз">[44]Форма2!$D$179:$F$185,[44]Форма2!$D$175:$F$177,[44]Форма2!$D$165:$F$173,[44]Форма2!$D$165</definedName>
    <definedName name="первый">#REF!</definedName>
    <definedName name="Подготовка_к_печати_и_сохранение0710">'[24]56_1'!Подготовка_к_печати_и_сохранение0710</definedName>
    <definedName name="Предприятия">'[54]#ССЫЛКА'!$A$1:$D$64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[55]Форма2!$C$51:$C$58,[55]Форма2!$E$51:$F$58,[55]Форма2!$C$60:$C$63,[55]Форма2!$E$60:$F$63,[55]Форма2!$C$65:$C$67,[55]Форма2!$E$65:$F$67,[55]Форма2!$C$51</definedName>
    <definedName name="Расшифр">'[24]56_1'!Расшифр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'[21]5R'!с</definedName>
    <definedName name="Сводный_баланс_н_п_с">'[24]56_1'!Сводный_баланс_н_п_с</definedName>
    <definedName name="сектор">[30]Предпр!$L$3:$L$9</definedName>
    <definedName name="сент">[41]Июнь!#REF!</definedName>
    <definedName name="сент2002">[42]Январь!#REF!</definedName>
    <definedName name="Сентябрь">[41]Сентябрь!#REF!</definedName>
    <definedName name="сентябрь2000год">[42]Март!#REF!</definedName>
    <definedName name="СписокТЭП">[56]СписокТЭП!$A$1:$C$40</definedName>
    <definedName name="сс">'[21]5R'!сс</definedName>
    <definedName name="сссс">'[21]5R'!сссс</definedName>
    <definedName name="ссы">'[21]5R'!ссы</definedName>
    <definedName name="СТРОИТЕЛЬСТВО">#REF!</definedName>
    <definedName name="счет221">[41]Март!#REF!</definedName>
    <definedName name="титэк">#REF!</definedName>
    <definedName name="титэк1">#REF!</definedName>
    <definedName name="титэмба">#REF!</definedName>
    <definedName name="тов6м">[41]Июль!#REF!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'[21]5R'!у</definedName>
    <definedName name="ук">'[21]5R'!ук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[57]!Упорядочить_по_областям</definedName>
    <definedName name="усл">[41]Сентябрь!#REF!</definedName>
    <definedName name="усл2002">[41]Январь!#REF!</definedName>
    <definedName name="услуги">[41]Сентябрь!#REF!</definedName>
    <definedName name="фев02г">[42]Ноябрь!#REF!</definedName>
    <definedName name="февр">[41]Июнь!#REF!</definedName>
    <definedName name="Февраль">#REF!</definedName>
    <definedName name="форма">[47]Форма2!$C$51:$C$58,[47]Форма2!$E$51:$F$58,[47]Форма2!$C$60:$C$62,[47]Форма2!$E$60:$F$62,[47]Форма2!$C$64:$C$66,[47]Форма2!$E$64:$F$66,[47]Форма2!$C$51</definedName>
    <definedName name="форма6">#REF!</definedName>
    <definedName name="ц">'[21]5R'!ц</definedName>
    <definedName name="Цена_переработки">#REF!</definedName>
    <definedName name="цу">'[21]5R'!цу</definedName>
    <definedName name="цц">'[21]5R'!цц</definedName>
    <definedName name="четвертый">#REF!</definedName>
    <definedName name="щ">'[21]5R'!щ</definedName>
    <definedName name="ы">'[58]5'!#REF!</definedName>
    <definedName name="ыв">'[21]5R'!ыв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'[21]5R'!ыыыы</definedName>
    <definedName name="Экспорт_Объемы_добычи">#REF!</definedName>
    <definedName name="Экспорт_Поставки_нефти">'[51]поставка сравн13'!$A$1:$Q$30</definedName>
    <definedName name="ээ">#REF!</definedName>
    <definedName name="юю">#REF!</definedName>
    <definedName name="явп">#REF!</definedName>
    <definedName name="Январь">[41]Январь!#REF!</definedName>
    <definedName name="январь2002">[42]Ноябрь!#REF!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6" i="4" l="1"/>
  <c r="A94" i="4"/>
  <c r="A93" i="4"/>
  <c r="A90" i="4"/>
  <c r="A89" i="4"/>
  <c r="I84" i="4"/>
  <c r="K84" i="4" s="1"/>
  <c r="K83" i="4"/>
  <c r="I83" i="4"/>
  <c r="K82" i="4"/>
  <c r="I82" i="4"/>
  <c r="K81" i="4"/>
  <c r="I81" i="4"/>
  <c r="K80" i="4"/>
  <c r="I80" i="4"/>
  <c r="I79" i="4"/>
  <c r="K79" i="4" s="1"/>
  <c r="I78" i="4"/>
  <c r="K78" i="4" s="1"/>
  <c r="K77" i="4"/>
  <c r="I77" i="4"/>
  <c r="K76" i="4"/>
  <c r="I76" i="4"/>
  <c r="K75" i="4"/>
  <c r="I75" i="4"/>
  <c r="K74" i="4"/>
  <c r="I74" i="4"/>
  <c r="I73" i="4"/>
  <c r="K73" i="4" s="1"/>
  <c r="J71" i="4"/>
  <c r="J69" i="4" s="1"/>
  <c r="I71" i="4"/>
  <c r="K71" i="4" s="1"/>
  <c r="H71" i="4"/>
  <c r="H69" i="4" s="1"/>
  <c r="G71" i="4"/>
  <c r="G69" i="4" s="1"/>
  <c r="F71" i="4"/>
  <c r="E71" i="4"/>
  <c r="E69" i="4" s="1"/>
  <c r="D71" i="4"/>
  <c r="C71" i="4"/>
  <c r="C69" i="4" s="1"/>
  <c r="I69" i="4" s="1"/>
  <c r="K69" i="4" s="1"/>
  <c r="F69" i="4"/>
  <c r="D69" i="4"/>
  <c r="I68" i="4"/>
  <c r="K68" i="4" s="1"/>
  <c r="I67" i="4"/>
  <c r="K67" i="4" s="1"/>
  <c r="I66" i="4"/>
  <c r="K66" i="4" s="1"/>
  <c r="K65" i="4"/>
  <c r="I65" i="4"/>
  <c r="K64" i="4"/>
  <c r="I64" i="4"/>
  <c r="K63" i="4"/>
  <c r="I63" i="4"/>
  <c r="K62" i="4"/>
  <c r="I62" i="4"/>
  <c r="K61" i="4"/>
  <c r="I61" i="4"/>
  <c r="I60" i="4"/>
  <c r="K60" i="4" s="1"/>
  <c r="I59" i="4"/>
  <c r="J58" i="4"/>
  <c r="H58" i="4"/>
  <c r="G58" i="4"/>
  <c r="F58" i="4"/>
  <c r="F56" i="4" s="1"/>
  <c r="E58" i="4"/>
  <c r="E56" i="4" s="1"/>
  <c r="D58" i="4"/>
  <c r="D56" i="4" s="1"/>
  <c r="C58" i="4"/>
  <c r="G57" i="4"/>
  <c r="J56" i="4"/>
  <c r="H56" i="4"/>
  <c r="C56" i="4"/>
  <c r="I54" i="4"/>
  <c r="K54" i="4" s="1"/>
  <c r="I53" i="4"/>
  <c r="K53" i="4" s="1"/>
  <c r="I52" i="4"/>
  <c r="K52" i="4" s="1"/>
  <c r="J51" i="4"/>
  <c r="H51" i="4"/>
  <c r="G51" i="4"/>
  <c r="F51" i="4"/>
  <c r="E51" i="4"/>
  <c r="D51" i="4"/>
  <c r="I51" i="4" s="1"/>
  <c r="K51" i="4" s="1"/>
  <c r="C51" i="4"/>
  <c r="E50" i="4"/>
  <c r="E86" i="4" s="1"/>
  <c r="I49" i="4"/>
  <c r="K49" i="4" s="1"/>
  <c r="I48" i="4"/>
  <c r="K48" i="4" s="1"/>
  <c r="I47" i="4"/>
  <c r="K47" i="4" s="1"/>
  <c r="K46" i="4"/>
  <c r="I46" i="4"/>
  <c r="I45" i="4"/>
  <c r="K45" i="4" s="1"/>
  <c r="I44" i="4"/>
  <c r="K44" i="4" s="1"/>
  <c r="I43" i="4"/>
  <c r="K43" i="4" s="1"/>
  <c r="I42" i="4"/>
  <c r="K42" i="4" s="1"/>
  <c r="I41" i="4"/>
  <c r="K41" i="4" s="1"/>
  <c r="K40" i="4"/>
  <c r="I40" i="4"/>
  <c r="I39" i="4"/>
  <c r="K39" i="4" s="1"/>
  <c r="I38" i="4"/>
  <c r="K38" i="4" s="1"/>
  <c r="K37" i="4"/>
  <c r="J36" i="4"/>
  <c r="H36" i="4"/>
  <c r="G36" i="4"/>
  <c r="G34" i="4" s="1"/>
  <c r="F36" i="4"/>
  <c r="E36" i="4"/>
  <c r="D36" i="4"/>
  <c r="D34" i="4" s="1"/>
  <c r="C36" i="4"/>
  <c r="I36" i="4" s="1"/>
  <c r="K36" i="4" s="1"/>
  <c r="J34" i="4"/>
  <c r="H34" i="4"/>
  <c r="F34" i="4"/>
  <c r="E34" i="4"/>
  <c r="I33" i="4"/>
  <c r="K33" i="4" s="1"/>
  <c r="K32" i="4"/>
  <c r="I32" i="4"/>
  <c r="K31" i="4"/>
  <c r="I31" i="4"/>
  <c r="K30" i="4"/>
  <c r="I30" i="4"/>
  <c r="K29" i="4"/>
  <c r="I29" i="4"/>
  <c r="I28" i="4"/>
  <c r="K28" i="4" s="1"/>
  <c r="I27" i="4"/>
  <c r="K27" i="4" s="1"/>
  <c r="K26" i="4"/>
  <c r="I26" i="4"/>
  <c r="K25" i="4"/>
  <c r="I25" i="4"/>
  <c r="J23" i="4"/>
  <c r="H23" i="4"/>
  <c r="G23" i="4"/>
  <c r="F23" i="4"/>
  <c r="F21" i="4" s="1"/>
  <c r="E23" i="4"/>
  <c r="D23" i="4"/>
  <c r="D21" i="4" s="1"/>
  <c r="C23" i="4"/>
  <c r="I23" i="4" s="1"/>
  <c r="K23" i="4" s="1"/>
  <c r="I22" i="4"/>
  <c r="K22" i="4" s="1"/>
  <c r="J21" i="4"/>
  <c r="H21" i="4"/>
  <c r="H50" i="4" s="1"/>
  <c r="G21" i="4"/>
  <c r="E21" i="4"/>
  <c r="K20" i="4"/>
  <c r="J20" i="4"/>
  <c r="J50" i="4" s="1"/>
  <c r="I20" i="4"/>
  <c r="H20" i="4"/>
  <c r="G20" i="4"/>
  <c r="G50" i="4" s="1"/>
  <c r="F20" i="4"/>
  <c r="E20" i="4"/>
  <c r="D20" i="4"/>
  <c r="D50" i="4" s="1"/>
  <c r="C20" i="4"/>
  <c r="K19" i="4"/>
  <c r="I19" i="4"/>
  <c r="I18" i="4"/>
  <c r="K18" i="4" s="1"/>
  <c r="C14" i="4"/>
  <c r="C10" i="4"/>
  <c r="A96" i="3"/>
  <c r="A94" i="3"/>
  <c r="A93" i="3"/>
  <c r="A90" i="3"/>
  <c r="A89" i="3"/>
  <c r="E82" i="3"/>
  <c r="E78" i="3"/>
  <c r="E74" i="3" s="1"/>
  <c r="D74" i="3"/>
  <c r="C74" i="3"/>
  <c r="E68" i="3"/>
  <c r="D68" i="3"/>
  <c r="D81" i="3" s="1"/>
  <c r="C68" i="3"/>
  <c r="C81" i="3" s="1"/>
  <c r="E51" i="3"/>
  <c r="D51" i="3"/>
  <c r="D66" i="3" s="1"/>
  <c r="C51" i="3"/>
  <c r="E37" i="3"/>
  <c r="E66" i="3" s="1"/>
  <c r="D37" i="3"/>
  <c r="C37" i="3"/>
  <c r="C66" i="3" s="1"/>
  <c r="E34" i="3"/>
  <c r="E31" i="3"/>
  <c r="E26" i="3" s="1"/>
  <c r="D26" i="3"/>
  <c r="C26" i="3"/>
  <c r="E18" i="3"/>
  <c r="D18" i="3"/>
  <c r="C18" i="3"/>
  <c r="C35" i="3" s="1"/>
  <c r="A78" i="2"/>
  <c r="A77" i="2"/>
  <c r="A73" i="2"/>
  <c r="A71" i="2"/>
  <c r="A70" i="2"/>
  <c r="A67" i="2"/>
  <c r="A66" i="2"/>
  <c r="E52" i="2"/>
  <c r="D52" i="2"/>
  <c r="C52" i="2"/>
  <c r="E46" i="2"/>
  <c r="D46" i="2"/>
  <c r="C46" i="2"/>
  <c r="C35" i="2" s="1"/>
  <c r="E35" i="2"/>
  <c r="E22" i="2"/>
  <c r="E28" i="2" s="1"/>
  <c r="E30" i="2" s="1"/>
  <c r="E32" i="2" s="1"/>
  <c r="C22" i="2"/>
  <c r="C28" i="2" s="1"/>
  <c r="C30" i="2" s="1"/>
  <c r="C32" i="2" s="1"/>
  <c r="E19" i="2"/>
  <c r="D19" i="2"/>
  <c r="D22" i="2" s="1"/>
  <c r="C19" i="2"/>
  <c r="C13" i="2"/>
  <c r="C12" i="2"/>
  <c r="D141" i="1"/>
  <c r="D143" i="1" s="1"/>
  <c r="C141" i="1"/>
  <c r="C143" i="1" s="1"/>
  <c r="C133" i="1"/>
  <c r="D130" i="1"/>
  <c r="C130" i="1"/>
  <c r="D121" i="1"/>
  <c r="C121" i="1"/>
  <c r="D118" i="1"/>
  <c r="C118" i="1"/>
  <c r="D111" i="1"/>
  <c r="D133" i="1" s="1"/>
  <c r="C111" i="1"/>
  <c r="D105" i="1"/>
  <c r="C105" i="1"/>
  <c r="D95" i="1"/>
  <c r="C95" i="1"/>
  <c r="D92" i="1"/>
  <c r="C92" i="1"/>
  <c r="D85" i="1"/>
  <c r="D108" i="1" s="1"/>
  <c r="C85" i="1"/>
  <c r="C108" i="1" s="1"/>
  <c r="C144" i="1" s="1"/>
  <c r="D77" i="1"/>
  <c r="C77" i="1"/>
  <c r="D65" i="1"/>
  <c r="C65" i="1"/>
  <c r="D61" i="1"/>
  <c r="C61" i="1"/>
  <c r="D50" i="1"/>
  <c r="D81" i="1" s="1"/>
  <c r="D82" i="1" s="1"/>
  <c r="C50" i="1"/>
  <c r="C81" i="1" s="1"/>
  <c r="D47" i="1"/>
  <c r="D44" i="1"/>
  <c r="C44" i="1"/>
  <c r="D36" i="1"/>
  <c r="C36" i="1"/>
  <c r="C47" i="1" s="1"/>
  <c r="D26" i="1"/>
  <c r="C26" i="1"/>
  <c r="D35" i="3" l="1"/>
  <c r="D84" i="3" s="1"/>
  <c r="D86" i="3" s="1"/>
  <c r="E35" i="3"/>
  <c r="E81" i="3"/>
  <c r="D144" i="1"/>
  <c r="C84" i="3"/>
  <c r="C86" i="3" s="1"/>
  <c r="D86" i="4"/>
  <c r="D55" i="4"/>
  <c r="D85" i="4" s="1"/>
  <c r="D87" i="4" s="1"/>
  <c r="E84" i="3"/>
  <c r="E86" i="3" s="1"/>
  <c r="F50" i="4"/>
  <c r="G86" i="4"/>
  <c r="G55" i="4"/>
  <c r="J86" i="4"/>
  <c r="J55" i="4"/>
  <c r="J85" i="4" s="1"/>
  <c r="J87" i="4" s="1"/>
  <c r="C82" i="1"/>
  <c r="D28" i="2"/>
  <c r="C53" i="2"/>
  <c r="C55" i="2" s="1"/>
  <c r="C33" i="2"/>
  <c r="C60" i="2" s="1"/>
  <c r="H86" i="4"/>
  <c r="H55" i="4"/>
  <c r="H85" i="4" s="1"/>
  <c r="H87" i="4" s="1"/>
  <c r="E53" i="2"/>
  <c r="E55" i="2" s="1"/>
  <c r="E33" i="2"/>
  <c r="E60" i="2" s="1"/>
  <c r="G56" i="4"/>
  <c r="I56" i="4" s="1"/>
  <c r="K56" i="4" s="1"/>
  <c r="C21" i="4"/>
  <c r="E55" i="4"/>
  <c r="E85" i="4" s="1"/>
  <c r="E87" i="4" s="1"/>
  <c r="C34" i="4"/>
  <c r="I34" i="4" s="1"/>
  <c r="K34" i="4" s="1"/>
  <c r="I58" i="4"/>
  <c r="K58" i="4" s="1"/>
  <c r="D35" i="2"/>
  <c r="I57" i="4"/>
  <c r="K57" i="4" s="1"/>
  <c r="G85" i="4" l="1"/>
  <c r="G87" i="4" s="1"/>
  <c r="F86" i="4"/>
  <c r="F55" i="4"/>
  <c r="F85" i="4" s="1"/>
  <c r="F87" i="4" s="1"/>
  <c r="D30" i="2"/>
  <c r="C50" i="4"/>
  <c r="I21" i="4"/>
  <c r="K21" i="4" s="1"/>
  <c r="C55" i="4" l="1"/>
  <c r="I50" i="4"/>
  <c r="K50" i="4" s="1"/>
  <c r="K86" i="4" s="1"/>
  <c r="C86" i="4"/>
  <c r="D32" i="2"/>
  <c r="D53" i="2" l="1"/>
  <c r="D55" i="2" s="1"/>
  <c r="D33" i="2"/>
  <c r="I55" i="4"/>
  <c r="K55" i="4" s="1"/>
  <c r="C85" i="4"/>
  <c r="I85" i="4" l="1"/>
  <c r="K85" i="4" s="1"/>
  <c r="K87" i="4" s="1"/>
  <c r="C87" i="4"/>
  <c r="D6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Ормаганбетова Айнур Муратовна</author>
  </authors>
  <commentList>
    <comment ref="A23" authorId="0" shapeId="0" xr:uid="{1E4C1C3C-4129-43FE-8858-6B7A1999C2DE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  <r>
          <rPr>
            <b/>
            <sz val="9"/>
            <color indexed="81"/>
            <rFont val="Tahoma"/>
            <family val="2"/>
            <charset val="204"/>
          </rPr>
          <t>Диброва Ирина Викторовна: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26" authorId="0" shapeId="0" xr:uid="{02DAEED9-3850-4135-840B-51A4A276074D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<sst xmlns="http://schemas.openxmlformats.org/spreadsheetml/2006/main" count="511" uniqueCount="398">
  <si>
    <t xml:space="preserve">Приложение 1 </t>
  </si>
  <si>
    <t>к приказу Министра финансов Республики Казахстан</t>
  </si>
  <si>
    <t>от 2 марта 2022 года № 241</t>
  </si>
  <si>
    <t>Приложение 2</t>
  </si>
  <si>
    <t>к приказу Министрества финансов Республики Казахстан</t>
  </si>
  <si>
    <t xml:space="preserve">от 28 июня 2017 года № 404 </t>
  </si>
  <si>
    <t>данные ячейки подлежат обязательному заполнению</t>
  </si>
  <si>
    <t>Форма 1</t>
  </si>
  <si>
    <t xml:space="preserve">Наименование организации </t>
  </si>
  <si>
    <t>АО "Ульбинский металлургический завод"</t>
  </si>
  <si>
    <t xml:space="preserve">Сведения о реорганизации </t>
  </si>
  <si>
    <t>свидетельство о гос. перерегистрации юрид. лица № 1725-1917-01-АО от 26.10.2004 г.</t>
  </si>
  <si>
    <t>Вид деятельности организации</t>
  </si>
  <si>
    <t>промышленность</t>
  </si>
  <si>
    <t>Организационно-правовая форма</t>
  </si>
  <si>
    <t>Акционерное общество</t>
  </si>
  <si>
    <t>Форма отчетности</t>
  </si>
  <si>
    <t>консолидированная</t>
  </si>
  <si>
    <t xml:space="preserve">Среднегодовая численность работников                      </t>
  </si>
  <si>
    <t>Субъект предпринимательства</t>
  </si>
  <si>
    <t>крупного</t>
  </si>
  <si>
    <t xml:space="preserve">Юридический адрес организации </t>
  </si>
  <si>
    <t>Республика Казахстан, г. Усть-Каменогорск, пр. Абая, 102</t>
  </si>
  <si>
    <t>Консолидированный бухгалтерский баланс</t>
  </si>
  <si>
    <t>по состоянию на</t>
  </si>
  <si>
    <t>тыс.тенге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</si>
  <si>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</si>
  <si>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</si>
  <si>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</si>
  <si>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</si>
  <si>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</si>
  <si>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</si>
  <si>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010</t>
  </si>
  <si>
    <t>Краткосрочные финансовые активы, оцениваемые по амортизированной стоимости</t>
  </si>
  <si>
    <t>011</t>
  </si>
  <si>
    <t xml:space="preserve">    Депозиты (от 3-х до 12 месяцев, не ЛФ)</t>
  </si>
  <si>
    <t xml:space="preserve">    Прочие денежные средства, ограниченные в использовании</t>
  </si>
  <si>
    <t xml:space="preserve">    Займы выданные и дебиторская задолженность по финансовой аренде - текущая часть</t>
  </si>
  <si>
    <t xml:space="preserve">    Задолженность работников (в т.ч. ссуды)</t>
  </si>
  <si>
    <t xml:space="preserve">    Прочие финансовые активы </t>
  </si>
  <si>
    <t>Краткосрочные финансовые активы, оцениваемые по справедливой стоимости через прочий совокупный доход</t>
  </si>
  <si>
    <t>012</t>
  </si>
  <si>
    <t>Краткосрочные финансовые активы, учитываемые по справедливой стоимости через прибыли и убытки</t>
  </si>
  <si>
    <t>013</t>
  </si>
  <si>
    <t>Краткосрочные 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</si>
  <si>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</si>
  <si>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</si>
  <si>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</si>
  <si>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</si>
  <si>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</si>
  <si>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Торговая дебиторская задолженность</t>
  </si>
  <si>
    <t>Прочая дебиторская задолженность</t>
  </si>
  <si>
    <t>Краткосрочная дебиторская задолженность по аренде</t>
  </si>
  <si>
    <t>017</t>
  </si>
  <si>
    <t>Краткосрочные активы по договорам с покупателями</t>
  </si>
  <si>
    <t>018</t>
  </si>
  <si>
    <t>Текущий подоходный налог</t>
  </si>
  <si>
    <t>019</t>
  </si>
  <si>
    <t>Запасы</t>
  </si>
  <si>
    <t>020</t>
  </si>
  <si>
    <t>Биологические активы</t>
  </si>
  <si>
    <t>021</t>
  </si>
  <si>
    <t>Прочие краткосрочные активы</t>
  </si>
  <si>
    <t>022</t>
  </si>
  <si>
    <t xml:space="preserve">     прочие краткосрочные активы</t>
  </si>
  <si>
    <t xml:space="preserve">     налоги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</si>
  <si>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</si>
  <si>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</si>
  <si>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II.Долгосрочные активы</t>
  </si>
  <si>
    <t>Долгосрочные финансовые активы, оцениваемые по амортизированной стоимости</t>
  </si>
  <si>
    <t xml:space="preserve">    Депозиты (более года, не ЛФ)</t>
  </si>
  <si>
    <t xml:space="preserve">    Денежные средства, ограниченные в использовании (Депозиты ЛФ)</t>
  </si>
  <si>
    <t xml:space="preserve">    Займы выданные и дебиторская задолженность по финансовой аренде - долгосрочная часть</t>
  </si>
  <si>
    <t xml:space="preserve">    Прочие финансовые инструменты 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</si>
  <si>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</si>
  <si>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 убытки</t>
  </si>
  <si>
    <t>Долгосрочные производные финансовые инструменты</t>
  </si>
  <si>
    <t>Инвестиции, учитываемые по первоначальной стоимости (ДО)</t>
  </si>
  <si>
    <t>Инвестиции, учитываемые методом долевого участия</t>
  </si>
  <si>
    <t>инвестиции в Ассоциированные организации</t>
  </si>
  <si>
    <t>инвестиции в Совместные предприятия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</si>
  <si>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</si>
  <si>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</si>
  <si>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</si>
  <si>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</si>
  <si>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</si>
  <si>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</si>
  <si>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</si>
  <si>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</si>
  <si>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</si>
  <si>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</si>
  <si>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</si>
  <si>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Незавершенное строительство</t>
  </si>
  <si>
    <t>налоги</t>
  </si>
  <si>
    <t>Итого долгосрочных активов (сумма строк с 110 по 127)</t>
  </si>
  <si>
    <t>Баланс ( строка 100 + строка 101 + строка 200)</t>
  </si>
  <si>
    <t>Обязательства и капитал</t>
  </si>
  <si>
    <t xml:space="preserve">III. Краткосрочные обязательства </t>
  </si>
  <si>
    <t>Краткосрочные финансовые обязательства, оцениваемые по амортизированной стоимости</t>
  </si>
  <si>
    <t>займы</t>
  </si>
  <si>
    <t>Обязательства по финансовой аренде (с 1 января 2019 года Обязательства по аренде)</t>
  </si>
  <si>
    <t>облигации</t>
  </si>
  <si>
    <t>прочие финансовые обязательства (ранее стр.222)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</si>
  <si>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</si>
  <si>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</si>
  <si>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Исторические затраты</t>
  </si>
  <si>
    <t>Прочие финансовые обязательства</t>
  </si>
  <si>
    <t>Краткосрочная торговая и прочая кредиторская задолженность</t>
  </si>
  <si>
    <t>Торговая кредиторская задолженность</t>
  </si>
  <si>
    <t>Прочая кредиторская задолженность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</si>
  <si>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</si>
  <si>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</si>
  <si>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</si>
  <si>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</si>
  <si>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</si>
  <si>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</si>
  <si>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</si>
  <si>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</si>
  <si>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 xml:space="preserve">     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</si>
  <si>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</si>
  <si>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</si>
  <si>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</si>
  <si>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</si>
  <si>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прочие финансовые обязательства (ранее стр.321)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</si>
  <si>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</si>
  <si>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</si>
  <si>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</si>
  <si>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</si>
  <si>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</si>
  <si>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</si>
  <si>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</si>
  <si>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</si>
  <si>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 xml:space="preserve">     прочие долгосрочные обязательства</t>
  </si>
  <si>
    <t xml:space="preserve">Итого долгосрочных обязательств (сумма строк с 310 по 316) </t>
  </si>
  <si>
    <t>V. Капитал</t>
  </si>
  <si>
    <t>Уставный (акционерный )капитал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</si>
  <si>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</si>
  <si>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</si>
  <si>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</si>
  <si>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</si>
  <si>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</si>
  <si>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</si>
  <si>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</si>
  <si>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</si>
  <si>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 + строка 400 + строка 500)</t>
  </si>
  <si>
    <t>(подпись)</t>
  </si>
  <si>
    <t xml:space="preserve">Главный бухгалтер  </t>
  </si>
  <si>
    <t>Оразбекова Динара Тлеукеновна</t>
  </si>
  <si>
    <t>Место печати</t>
  </si>
  <si>
    <t xml:space="preserve">Приложение 2 </t>
  </si>
  <si>
    <t>Приложение 3</t>
  </si>
  <si>
    <t>Форма 2</t>
  </si>
  <si>
    <t>Консолидированный отчет о прибылях и убытках</t>
  </si>
  <si>
    <t>Наименование организации</t>
  </si>
  <si>
    <t xml:space="preserve">за период, заканчивающийся </t>
  </si>
  <si>
    <t>Наименование показателей</t>
  </si>
  <si>
    <t>План</t>
  </si>
  <si>
    <t>За отчетный период</t>
  </si>
  <si>
    <t>За предыдущий период</t>
  </si>
  <si>
    <t>Выручка от реализации товаров, работ и услуг</t>
  </si>
  <si>
    <t>Себестоимость реализованных товаров и услуг</t>
  </si>
  <si>
    <t>Валовая прибыль (строка 010 -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</si>
  <si>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</si>
  <si>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</si>
  <si>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016)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</si>
  <si>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</si>
  <si>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</si>
  <si>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</si>
  <si>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</si>
  <si>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доходы</t>
  </si>
  <si>
    <t>024</t>
  </si>
  <si>
    <t>Прочие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</si>
  <si>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</si>
  <si>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</si>
  <si>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</si>
  <si>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</si>
  <si>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 строка 100 - строка 101)</t>
  </si>
  <si>
    <t>200</t>
  </si>
  <si>
    <t>Прибыль (убыток) после налогообложения от прекращенной деятельности</t>
  </si>
  <si>
    <t>201</t>
  </si>
  <si>
    <t>Прибыль за год (строка 200 + строка 201) относимая на:</t>
  </si>
  <si>
    <t xml:space="preserve">собственников материнской организации 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</si>
  <si>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</si>
  <si>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</si>
  <si>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</si>
  <si>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</si>
  <si>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</si>
  <si>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411</t>
  </si>
  <si>
    <t xml:space="preserve">Эффект изменения в ставке подоходного налога на отсроченный налог </t>
  </si>
  <si>
    <t>412</t>
  </si>
  <si>
    <t>Хеджирование денежных потоков</t>
  </si>
  <si>
    <t>413</t>
  </si>
  <si>
    <t>Курсовая разница по инвестициям в зарубежные организации</t>
  </si>
  <si>
    <t>414</t>
  </si>
  <si>
    <t>Хеджирование чистых инвестиций в зарубежные операции</t>
  </si>
  <si>
    <t>415</t>
  </si>
  <si>
    <t>прочие компоненты прочего совокупного дохода</t>
  </si>
  <si>
    <t>416</t>
  </si>
  <si>
    <t>корректировка при реклассификации в составе прибыли (убытка)</t>
  </si>
  <si>
    <t>417</t>
  </si>
  <si>
    <t>налоговый эффект компонентов прочего совокупного дохода</t>
  </si>
  <si>
    <t>418</t>
  </si>
  <si>
    <t>Итого прочая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</si>
  <si>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420</t>
  </si>
  <si>
    <t>переоценка основных средств и нематериальных активов</t>
  </si>
  <si>
    <t>431</t>
  </si>
  <si>
    <t>432</t>
  </si>
  <si>
    <t>Актуарные прибыли (убытки) по пенсионным обязательствам</t>
  </si>
  <si>
    <t>433</t>
  </si>
  <si>
    <t>434</t>
  </si>
  <si>
    <t>переоценка долевых финансовых инструментов, оцениваемых по справедливой стоимости через прочий совокупный доход</t>
  </si>
  <si>
    <t>435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</si>
  <si>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</si>
  <si>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440</t>
  </si>
  <si>
    <t xml:space="preserve">Общий совокупный доход (строка 300 + строка 400)
</t>
  </si>
  <si>
    <t>Общая совокупная прибыль относимая на:</t>
  </si>
  <si>
    <t>доля контролирующих собственников</t>
  </si>
  <si>
    <t>Прибыль на акцию: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</si>
  <si>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</si>
  <si>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</si>
  <si>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</si>
  <si>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</si>
  <si>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</si>
  <si>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________________________________</t>
  </si>
  <si>
    <t xml:space="preserve">Приложение 3 </t>
  </si>
  <si>
    <t xml:space="preserve">                           Приложение №4</t>
  </si>
  <si>
    <t xml:space="preserve">          к приказу Министра финансов Республики Казахстан</t>
  </si>
  <si>
    <t xml:space="preserve">                  </t>
  </si>
  <si>
    <t xml:space="preserve">                </t>
  </si>
  <si>
    <t xml:space="preserve">            от 28 июня 2017 года № 404</t>
  </si>
  <si>
    <t>Форма</t>
  </si>
  <si>
    <t xml:space="preserve">Консолидированный отчет о движении денежных средств  </t>
  </si>
  <si>
    <t>отчетный период 2022 год</t>
  </si>
  <si>
    <t>(прямой метод)</t>
  </si>
  <si>
    <t>в тысячах тенге</t>
  </si>
  <si>
    <t xml:space="preserve">                              НАИМЕНОВАНИЕ ПОКАЗАТЕЛЕЙ</t>
  </si>
  <si>
    <t>Код стр.</t>
  </si>
  <si>
    <t>План                               за отчетный период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</si>
  <si>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</si>
  <si>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</si>
  <si>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 xml:space="preserve">     в том числе:</t>
  </si>
  <si>
    <t xml:space="preserve">          реализация товаров и услуг</t>
  </si>
  <si>
    <t xml:space="preserve">          прочая выручка</t>
  </si>
  <si>
    <t xml:space="preserve">          авансы полученные от покупателей, заказчиков</t>
  </si>
  <si>
    <t xml:space="preserve">          поступления по договорам страхования</t>
  </si>
  <si>
    <t xml:space="preserve">          полученные вознаграждения</t>
  </si>
  <si>
    <t xml:space="preserve">          прочие поступления</t>
  </si>
  <si>
    <t>2. Выбытие денежных средств, всего (сумма строк с 021 по 027)</t>
  </si>
  <si>
    <t xml:space="preserve">          платежи поставщикам за товары и услуги</t>
  </si>
  <si>
    <t xml:space="preserve">          авансы выданные поставщикам товаров и услуг</t>
  </si>
  <si>
    <t xml:space="preserve">          выплаты по оплате труда</t>
  </si>
  <si>
    <t xml:space="preserve">          выплата вознаграждения </t>
  </si>
  <si>
    <t xml:space="preserve">          выплаты по договорам страхования</t>
  </si>
  <si>
    <t xml:space="preserve">          подоходный налог и другие платежи в бюджет</t>
  </si>
  <si>
    <t xml:space="preserve">          прочие выплаты</t>
  </si>
  <si>
    <t>3. Чистая сумма денежных средств операционной деятельности (стр.010-стр.020)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</si>
  <si>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</si>
  <si>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</si>
  <si>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 xml:space="preserve">          реализация основных средств </t>
  </si>
  <si>
    <t xml:space="preserve">          реализация нематериальных активов</t>
  </si>
  <si>
    <t xml:space="preserve">          реализация других долгосрочных активов</t>
  </si>
  <si>
    <t xml:space="preserve">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</si>
  <si>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реализация долговых инструментов других организаций</t>
  </si>
  <si>
    <t xml:space="preserve">          возмещение при потере контроля над дочерними организациями</t>
  </si>
  <si>
    <t xml:space="preserve">          изъятие денежных вкладов</t>
  </si>
  <si>
    <t xml:space="preserve">          реализация прочих финансовых активов</t>
  </si>
  <si>
    <t xml:space="preserve">          фьючерсные и форвардные контракты, опционы и свопы</t>
  </si>
  <si>
    <t xml:space="preserve">          полученные дивиденды</t>
  </si>
  <si>
    <t xml:space="preserve">          полученные вознаграждения </t>
  </si>
  <si>
    <t>2. Выбытие денежных средств, всего (сумма строк с 061 по 073)</t>
  </si>
  <si>
    <t xml:space="preserve">          приобретение основных средств</t>
  </si>
  <si>
    <t xml:space="preserve">          приобретение нематериальных активов</t>
  </si>
  <si>
    <t xml:space="preserve">          приобретение других долгосрочных активов</t>
  </si>
  <si>
    <t xml:space="preserve">          приобретение долевых инструментов других организаций (кроме дочерних) и долей участия в совместном предпринимательстве </t>
  </si>
  <si>
    <t xml:space="preserve">          приобретение долговых инструментов других организаций</t>
  </si>
  <si>
    <t xml:space="preserve">          приобретение контроля над дочерними организациями</t>
  </si>
  <si>
    <t xml:space="preserve">          размещение денежных вкладов</t>
  </si>
  <si>
    <t xml:space="preserve">          выплата вознаграждения</t>
  </si>
  <si>
    <t xml:space="preserve">          приобретение прочих финансовых активов</t>
  </si>
  <si>
    <t xml:space="preserve">          предоставление займов</t>
  </si>
  <si>
    <t xml:space="preserve">          инвестиции в ассоциированные и дочерние организации</t>
  </si>
  <si>
    <t>3. Чистая сумма денежных средств от инвестиционной деятельности (стр.040-стр.060)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</si>
  <si>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</si>
  <si>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</si>
  <si>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 xml:space="preserve">          эмиссия акций и других финансовых инструментов</t>
  </si>
  <si>
    <t xml:space="preserve">          получение займов</t>
  </si>
  <si>
    <t>2. Выбытие денежных средств, всего (сумма строк с 101 по 105)</t>
  </si>
  <si>
    <t xml:space="preserve">          погашение займов</t>
  </si>
  <si>
    <t xml:space="preserve">          выплата дивидендов</t>
  </si>
  <si>
    <t xml:space="preserve">          выплаты собственникам по акциям организации</t>
  </si>
  <si>
    <t xml:space="preserve">          прочие выбытия</t>
  </si>
  <si>
    <t>3. Чистая сумма денежных средств от финансовой деятельности (стр.090-стр.100)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</si>
  <si>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</si>
  <si>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</si>
  <si>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Увеличение(+)/уменьшение(-) денег (стр030+-стр080+-стр110+-стр120+-стр130)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</si>
  <si>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</si>
  <si>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</si>
  <si>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Приложение 5</t>
  </si>
  <si>
    <t xml:space="preserve">                           Приложение №6</t>
  </si>
  <si>
    <t>Форма 4</t>
  </si>
  <si>
    <t>Консолидированный отчет об изменениях в капитале</t>
  </si>
  <si>
    <t>за период, заканчивающийся</t>
  </si>
  <si>
    <t>Наименование компонентов</t>
  </si>
  <si>
    <t>Капитал материнской организации</t>
  </si>
  <si>
    <t>Итого</t>
  </si>
  <si>
    <t>Доля неконтро-лирующих собственников</t>
  </si>
  <si>
    <t>Итого капитал</t>
  </si>
  <si>
    <t>Уставный (акционерный)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</si>
  <si>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</si>
  <si>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</si>
  <si>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</si>
  <si>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</si>
  <si>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100</t>
  </si>
  <si>
    <t>Общий совокупный доход, всего(строка 210 + строка 220):</t>
  </si>
  <si>
    <t>Прибыль (убыток) за год</t>
  </si>
  <si>
    <t>210</t>
  </si>
  <si>
    <t>Прочий совокупный доход, всего (сумма строк с 221 по 229):</t>
  </si>
  <si>
    <t>220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</si>
  <si>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</si>
  <si>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221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</si>
  <si>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</si>
  <si>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222</t>
  </si>
  <si>
    <t>переоценка основных средств и нематериальных активов (за минусом налогового эффекта)</t>
  </si>
  <si>
    <t>223</t>
  </si>
  <si>
    <t>224</t>
  </si>
  <si>
    <t>225</t>
  </si>
  <si>
    <t>226</t>
  </si>
  <si>
    <t>Хеджирование денежных потоков (за минусом налогового эффекта)</t>
  </si>
  <si>
    <t>227</t>
  </si>
  <si>
    <t>хеджирование чистых инвестиций в зарубежные операции</t>
  </si>
  <si>
    <t>228</t>
  </si>
  <si>
    <t xml:space="preserve">курсовая разница по инвестициям в зарубежные
организации
</t>
  </si>
  <si>
    <t>229</t>
  </si>
  <si>
    <t>Операции с собственниками, всего (сумма строк с 310 по 318):</t>
  </si>
  <si>
    <t>300</t>
  </si>
  <si>
    <t>Вознаграждения работников акциями:</t>
  </si>
  <si>
    <t>310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</si>
  <si>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</si>
  <si>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</si>
  <si>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</si>
  <si>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</si>
  <si>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311</t>
  </si>
  <si>
    <t>Выпуск собственных долевых инструментов (акций)</t>
  </si>
  <si>
    <t>312</t>
  </si>
  <si>
    <t>Выпуск долевых инструментов связанный с объединением бизнеса</t>
  </si>
  <si>
    <t>313</t>
  </si>
  <si>
    <t>Долевой компонент конвертируемых инструментов ( за минусом налогового эффекта)</t>
  </si>
  <si>
    <t>314</t>
  </si>
  <si>
    <t>Выплата дивидендов</t>
  </si>
  <si>
    <t>315</t>
  </si>
  <si>
    <t>Прочие распределения в пользу собственников</t>
  </si>
  <si>
    <t>316</t>
  </si>
  <si>
    <t>Прочие операции с собственниками</t>
  </si>
  <si>
    <t>317</t>
  </si>
  <si>
    <t>Изменения в доле участия в дочерних организациях, не приводящей к потере контроля</t>
  </si>
  <si>
    <t>318</t>
  </si>
  <si>
    <t>Прочие операции</t>
  </si>
  <si>
    <t>319</t>
  </si>
  <si>
    <t>Сальдо на 1 января отчетного года ( строка 100 + строка 200 + строка 300+ строка 319)</t>
  </si>
  <si>
    <t>400</t>
  </si>
  <si>
    <t>Изменения в учетной политике</t>
  </si>
  <si>
    <t>401</t>
  </si>
  <si>
    <t>Корректировка начального сальдо (МСФО 15)</t>
  </si>
  <si>
    <t>Корректировка начального сальдо (МСФО 9)</t>
  </si>
  <si>
    <t>Корректировка начального сальдо (МСФО 16)</t>
  </si>
  <si>
    <t>Пересчитанное сальдо (строка 400 +/- строка 401)</t>
  </si>
  <si>
    <t>500</t>
  </si>
  <si>
    <t>Общий совокупный доход, всего (строка 610 + строка 620):</t>
  </si>
  <si>
    <t>610</t>
  </si>
  <si>
    <t>Прочий совокупный доход, всего (сумма строк с 621 по 629):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</si>
  <si>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</si>
  <si>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</si>
  <si>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</si>
  <si>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</si>
  <si>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</si>
  <si>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</si>
  <si>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</si>
  <si>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</si>
  <si>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</si>
  <si>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курсовая разница по инвестициям в зарубежные организации</t>
  </si>
  <si>
    <t>629</t>
  </si>
  <si>
    <t>Операции с собственниками, всего (сумма строк с 710 по 718):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</si>
  <si>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</si>
  <si>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</si>
  <si>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</si>
  <si>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</si>
  <si>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</si>
  <si>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</si>
  <si>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</si>
  <si>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</si>
  <si>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</si>
  <si>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</si>
  <si>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</si>
  <si>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Сальдо на 31 декабря отчетного года (строка 500 + строка 600 + строка 700 + строка 719)</t>
  </si>
  <si>
    <t>контроль с Ф1 на начало отчетного периода</t>
  </si>
  <si>
    <t>контроль с Ф1 на конец отчетного периода</t>
  </si>
  <si>
    <t xml:space="preserve">Председатель Правления </t>
  </si>
  <si>
    <t>Бежецкий Сергей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</si>
</sst>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_(* #,##0.000_);_(* \(#,##0.000\);_(* &quot;-&quot;_);_(@_)"/>
    <numFmt numFmtId="168" formatCode="_-* #,##0.00_р_._-;\-* #,##0.00_р_._-;_-* &quot;-&quot;??_р_._-;_-@_-"/>
    <numFmt numFmtId="169" formatCode="000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8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280">
    <xf numFmtId="0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3" fillId="0" borderId="0" xfId="2" applyNumberFormat="1" applyFont="1" applyProtection="1">
      <protection locked="0"/>
    </xf>
    <xf numFmtId="164" fontId="1" fillId="0" borderId="0" xfId="2" applyFont="1" applyAlignment="1">
      <alignment horizontal="right"/>
    </xf>
    <xf numFmtId="165" fontId="3" fillId="0" borderId="0" xfId="2" applyNumberFormat="1" applyFont="1" applyFill="1"/>
    <xf numFmtId="164" fontId="3" fillId="0" borderId="0" xfId="2" applyFont="1" applyFill="1"/>
    <xf numFmtId="164" fontId="3" fillId="0" borderId="0" xfId="2" applyFont="1"/>
    <xf numFmtId="164" fontId="3" fillId="0" borderId="0" xfId="2" applyFont="1" applyAlignment="1">
      <alignment vertical="top" wrapText="1"/>
    </xf>
    <xf numFmtId="164" fontId="3" fillId="0" borderId="0" xfId="2" applyFont="1" applyAlignment="1" applyProtection="1">
      <alignment horizontal="right"/>
      <protection locked="0"/>
    </xf>
    <xf numFmtId="165" fontId="3" fillId="0" borderId="0" xfId="2" applyNumberFormat="1" applyFont="1" applyAlignment="1" applyProtection="1">
      <alignment horizontal="right"/>
      <protection locked="0"/>
    </xf>
    <xf numFmtId="49" fontId="2" fillId="0" borderId="0" xfId="2" applyNumberFormat="1" applyFont="1" applyProtection="1">
      <protection locked="0"/>
    </xf>
    <xf numFmtId="164" fontId="1" fillId="0" borderId="0" xfId="2" applyAlignment="1">
      <alignment horizontal="right"/>
    </xf>
    <xf numFmtId="165" fontId="4" fillId="0" borderId="0" xfId="2" applyNumberFormat="1" applyFont="1"/>
    <xf numFmtId="164" fontId="5" fillId="0" borderId="0" xfId="2" applyFont="1" applyAlignment="1" applyProtection="1">
      <alignment horizontal="right"/>
      <protection locked="0"/>
    </xf>
    <xf numFmtId="164" fontId="3" fillId="0" borderId="0" xfId="3" applyFont="1" applyAlignment="1">
      <alignment vertical="top" wrapText="1"/>
    </xf>
    <xf numFmtId="165" fontId="3" fillId="0" borderId="0" xfId="2" applyNumberFormat="1" applyFont="1" applyProtection="1">
      <protection locked="0"/>
    </xf>
    <xf numFmtId="165" fontId="2" fillId="0" borderId="0" xfId="2" applyNumberFormat="1" applyFont="1" applyProtection="1">
      <protection locked="0"/>
    </xf>
    <xf numFmtId="1" fontId="3" fillId="0" borderId="0" xfId="3" applyNumberFormat="1" applyFont="1" applyAlignment="1">
      <alignment horizontal="left" vertical="top" wrapText="1"/>
    </xf>
    <xf numFmtId="164" fontId="2" fillId="0" borderId="0" xfId="2" applyFont="1" applyProtection="1">
      <protection locked="0"/>
    </xf>
    <xf numFmtId="0" fontId="6" fillId="0" borderId="0" xfId="2" applyNumberFormat="1" applyFont="1" applyAlignment="1">
      <alignment horizontal="right" vertical="top" wrapText="1"/>
    </xf>
    <xf numFmtId="0" fontId="6" fillId="0" borderId="0" xfId="2" applyNumberFormat="1" applyFont="1" applyAlignment="1" applyProtection="1">
      <alignment vertical="top" wrapText="1"/>
      <protection locked="0"/>
    </xf>
    <xf numFmtId="0" fontId="7" fillId="0" borderId="0" xfId="2" applyNumberFormat="1" applyFont="1" applyAlignment="1">
      <alignment horizontal="right" vertical="top" wrapText="1"/>
    </xf>
    <xf numFmtId="0" fontId="7" fillId="0" borderId="0" xfId="2" applyNumberFormat="1" applyFont="1" applyProtection="1">
      <protection locked="0"/>
    </xf>
    <xf numFmtId="14" fontId="2" fillId="0" borderId="0" xfId="2" applyNumberFormat="1" applyFont="1" applyBorder="1" applyProtection="1">
      <protection locked="0"/>
    </xf>
    <xf numFmtId="0" fontId="3" fillId="0" borderId="0" xfId="2" applyNumberFormat="1" applyFont="1" applyAlignment="1" applyProtection="1">
      <alignment vertical="top" wrapText="1"/>
      <protection locked="0"/>
    </xf>
    <xf numFmtId="0" fontId="2" fillId="0" borderId="1" xfId="2" applyNumberFormat="1" applyFont="1" applyBorder="1" applyProtection="1">
      <protection locked="0"/>
    </xf>
    <xf numFmtId="0" fontId="2" fillId="0" borderId="1" xfId="2" applyNumberFormat="1" applyFont="1" applyBorder="1"/>
    <xf numFmtId="0" fontId="2" fillId="0" borderId="2" xfId="2" applyNumberFormat="1" applyFont="1" applyBorder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/>
    </xf>
    <xf numFmtId="164" fontId="3" fillId="0" borderId="0" xfId="2" applyFont="1" applyAlignment="1">
      <alignment horizontal="center" vertical="center"/>
    </xf>
    <xf numFmtId="0" fontId="2" fillId="0" borderId="3" xfId="2" applyNumberFormat="1" applyFont="1" applyBorder="1" applyAlignment="1">
      <alignment horizontal="center" vertical="center" wrapText="1"/>
    </xf>
    <xf numFmtId="0" fontId="7" fillId="0" borderId="4" xfId="2" applyNumberFormat="1" applyFont="1" applyBorder="1" applyAlignment="1">
      <alignment vertical="top" wrapText="1"/>
    </xf>
    <xf numFmtId="0" fontId="7" fillId="0" borderId="4" xfId="2" applyNumberFormat="1" applyFont="1" applyBorder="1"/>
    <xf numFmtId="166" fontId="7" fillId="0" borderId="4" xfId="2" applyNumberFormat="1" applyFont="1" applyBorder="1" applyAlignment="1" applyProtection="1">
      <alignment horizontal="right"/>
      <protection locked="0"/>
    </xf>
    <xf numFmtId="165" fontId="8" fillId="0" borderId="0" xfId="2" applyNumberFormat="1" applyFont="1"/>
    <xf numFmtId="164" fontId="6" fillId="0" borderId="0" xfId="2" applyFont="1"/>
    <xf numFmtId="0" fontId="2" fillId="0" borderId="4" xfId="2" applyNumberFormat="1" applyFont="1" applyBorder="1" applyAlignment="1">
      <alignment vertical="top" wrapText="1"/>
    </xf>
    <xf numFmtId="0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Alignment="1" applyProtection="1">
      <alignment horizontal="right" wrapText="1"/>
      <protection locked="0"/>
    </xf>
    <xf numFmtId="166" fontId="2" fillId="0" borderId="4" xfId="2" applyNumberFormat="1" applyFont="1" applyBorder="1" applyAlignment="1" applyProtection="1">
      <alignment horizontal="right"/>
      <protection locked="0"/>
    </xf>
    <xf numFmtId="166" fontId="2" fillId="0" borderId="4" xfId="2" applyNumberFormat="1" applyFont="1" applyBorder="1" applyAlignment="1">
      <alignment horizontal="right"/>
    </xf>
    <xf numFmtId="166" fontId="2" fillId="0" borderId="4" xfId="2" quotePrefix="1" applyNumberFormat="1" applyFont="1" applyBorder="1" applyAlignment="1">
      <alignment horizontal="right" wrapText="1"/>
    </xf>
    <xf numFmtId="164" fontId="1" fillId="0" borderId="5" xfId="2" applyBorder="1" applyAlignment="1">
      <alignment horizontal="left" indent="2"/>
    </xf>
    <xf numFmtId="0" fontId="9" fillId="0" borderId="4" xfId="2" applyNumberFormat="1" applyFont="1" applyBorder="1" applyAlignment="1">
      <alignment horizontal="center"/>
    </xf>
    <xf numFmtId="166" fontId="9" fillId="0" borderId="4" xfId="2" applyNumberFormat="1" applyFont="1" applyBorder="1" applyAlignment="1" applyProtection="1">
      <alignment horizontal="right"/>
      <protection locked="0"/>
    </xf>
    <xf numFmtId="165" fontId="10" fillId="0" borderId="0" xfId="2" applyNumberFormat="1" applyFont="1"/>
    <xf numFmtId="164" fontId="11" fillId="0" borderId="0" xfId="2" applyFont="1"/>
    <xf numFmtId="164" fontId="1" fillId="0" borderId="5" xfId="2" applyFill="1" applyBorder="1" applyAlignment="1">
      <alignment horizontal="left" indent="2"/>
    </xf>
    <xf numFmtId="0" fontId="9" fillId="0" borderId="4" xfId="2" applyNumberFormat="1" applyFont="1" applyFill="1" applyBorder="1" applyAlignment="1">
      <alignment horizontal="center"/>
    </xf>
    <xf numFmtId="166" fontId="9" fillId="0" borderId="4" xfId="2" applyNumberFormat="1" applyFont="1" applyFill="1" applyBorder="1" applyAlignment="1" applyProtection="1">
      <alignment horizontal="right"/>
      <protection locked="0"/>
    </xf>
    <xf numFmtId="165" fontId="10" fillId="0" borderId="0" xfId="2" applyNumberFormat="1" applyFont="1" applyFill="1"/>
    <xf numFmtId="164" fontId="11" fillId="0" borderId="0" xfId="2" applyFont="1" applyFill="1"/>
    <xf numFmtId="164" fontId="12" fillId="0" borderId="0" xfId="2" applyFont="1" applyFill="1"/>
    <xf numFmtId="0" fontId="2" fillId="0" borderId="4" xfId="2" applyNumberFormat="1" applyFont="1" applyFill="1" applyBorder="1" applyAlignment="1">
      <alignment horizontal="center"/>
    </xf>
    <xf numFmtId="166" fontId="2" fillId="0" borderId="4" xfId="2" applyNumberFormat="1" applyFont="1" applyFill="1" applyBorder="1" applyAlignment="1" applyProtection="1">
      <alignment horizontal="right"/>
      <protection locked="0"/>
    </xf>
    <xf numFmtId="0" fontId="2" fillId="0" borderId="4" xfId="2" applyNumberFormat="1" applyFont="1" applyFill="1" applyBorder="1" applyAlignment="1">
      <alignment vertical="top" wrapText="1"/>
    </xf>
    <xf numFmtId="49" fontId="2" fillId="0" borderId="4" xfId="2" applyNumberFormat="1" applyFont="1" applyFill="1" applyBorder="1" applyAlignment="1">
      <alignment horizontal="center"/>
    </xf>
    <xf numFmtId="165" fontId="4" fillId="0" borderId="0" xfId="2" applyNumberFormat="1" applyFont="1" applyFill="1"/>
    <xf numFmtId="0" fontId="3" fillId="0" borderId="4" xfId="2" applyNumberFormat="1" applyFont="1" applyFill="1" applyBorder="1" applyAlignment="1">
      <alignment vertical="top" wrapText="1"/>
    </xf>
    <xf numFmtId="49" fontId="3" fillId="0" borderId="4" xfId="2" applyNumberFormat="1" applyFont="1" applyFill="1" applyBorder="1" applyAlignment="1">
      <alignment horizontal="center"/>
    </xf>
    <xf numFmtId="166" fontId="3" fillId="0" borderId="4" xfId="2" applyNumberFormat="1" applyFont="1" applyFill="1" applyBorder="1" applyAlignment="1" applyProtection="1">
      <alignment horizontal="right"/>
      <protection locked="0"/>
    </xf>
    <xf numFmtId="165" fontId="13" fillId="0" borderId="0" xfId="2" applyNumberFormat="1" applyFont="1" applyFill="1"/>
    <xf numFmtId="164" fontId="13" fillId="0" borderId="0" xfId="2" applyFont="1" applyFill="1"/>
    <xf numFmtId="0" fontId="7" fillId="0" borderId="4" xfId="2" applyNumberFormat="1" applyFont="1" applyFill="1" applyBorder="1" applyAlignment="1">
      <alignment vertical="top" wrapText="1"/>
    </xf>
    <xf numFmtId="0" fontId="7" fillId="0" borderId="4" xfId="2" applyNumberFormat="1" applyFont="1" applyFill="1" applyBorder="1" applyAlignment="1">
      <alignment horizontal="center"/>
    </xf>
    <xf numFmtId="166" fontId="7" fillId="0" borderId="4" xfId="2" quotePrefix="1" applyNumberFormat="1" applyFont="1" applyFill="1" applyBorder="1" applyAlignment="1">
      <alignment horizontal="right" wrapText="1"/>
    </xf>
    <xf numFmtId="165" fontId="8" fillId="0" borderId="0" xfId="2" applyNumberFormat="1" applyFont="1" applyFill="1"/>
    <xf numFmtId="164" fontId="6" fillId="0" borderId="0" xfId="2" applyFont="1" applyFill="1"/>
    <xf numFmtId="166" fontId="7" fillId="0" borderId="4" xfId="2" applyNumberFormat="1" applyFont="1" applyFill="1" applyBorder="1" applyAlignment="1" applyProtection="1">
      <alignment horizontal="right"/>
      <protection locked="0"/>
    </xf>
    <xf numFmtId="0" fontId="7" fillId="0" borderId="4" xfId="2" applyNumberFormat="1" applyFont="1" applyBorder="1" applyAlignment="1">
      <alignment horizontal="center"/>
    </xf>
    <xf numFmtId="166" fontId="3" fillId="0" borderId="4" xfId="3" applyNumberFormat="1" applyFont="1" applyBorder="1" applyAlignment="1" applyProtection="1">
      <alignment horizontal="right"/>
      <protection locked="0"/>
    </xf>
    <xf numFmtId="0" fontId="3" fillId="0" borderId="4" xfId="2" applyNumberFormat="1" applyFont="1" applyBorder="1" applyAlignment="1">
      <alignment vertical="top" wrapText="1"/>
    </xf>
    <xf numFmtId="0" fontId="3" fillId="0" borderId="4" xfId="2" applyNumberFormat="1" applyFont="1" applyBorder="1" applyAlignment="1">
      <alignment horizontal="center"/>
    </xf>
    <xf numFmtId="166" fontId="3" fillId="0" borderId="4" xfId="2" quotePrefix="1" applyNumberFormat="1" applyFont="1" applyBorder="1" applyAlignment="1">
      <alignment horizontal="right" wrapText="1"/>
    </xf>
    <xf numFmtId="164" fontId="1" fillId="0" borderId="4" xfId="2" applyBorder="1" applyAlignment="1">
      <alignment horizontal="left"/>
    </xf>
    <xf numFmtId="166" fontId="11" fillId="0" borderId="4" xfId="2" applyNumberFormat="1" applyFont="1" applyBorder="1" applyAlignment="1" applyProtection="1">
      <alignment horizontal="right"/>
      <protection locked="0"/>
    </xf>
    <xf numFmtId="164" fontId="1" fillId="0" borderId="4" xfId="2" applyBorder="1" applyAlignment="1">
      <alignment horizontal="left" indent="2"/>
    </xf>
    <xf numFmtId="166" fontId="3" fillId="0" borderId="4" xfId="2" applyNumberFormat="1" applyFont="1" applyBorder="1" applyAlignment="1">
      <alignment horizontal="right"/>
    </xf>
    <xf numFmtId="164" fontId="12" fillId="0" borderId="0" xfId="2" applyFont="1"/>
    <xf numFmtId="0" fontId="11" fillId="0" borderId="4" xfId="2" applyNumberFormat="1" applyFont="1" applyBorder="1" applyAlignment="1">
      <alignment horizontal="center"/>
    </xf>
    <xf numFmtId="164" fontId="1" fillId="0" borderId="0" xfId="2" applyAlignment="1">
      <alignment horizontal="left" indent="2"/>
    </xf>
    <xf numFmtId="164" fontId="1" fillId="0" borderId="4" xfId="2" applyFont="1" applyFill="1" applyBorder="1" applyAlignment="1">
      <alignment horizontal="left" indent="2"/>
    </xf>
    <xf numFmtId="0" fontId="11" fillId="0" borderId="4" xfId="2" applyNumberFormat="1" applyFont="1" applyFill="1" applyBorder="1" applyAlignment="1">
      <alignment horizontal="center"/>
    </xf>
    <xf numFmtId="166" fontId="11" fillId="0" borderId="4" xfId="2" applyNumberFormat="1" applyFont="1" applyFill="1" applyBorder="1" applyAlignment="1" applyProtection="1">
      <alignment horizontal="right"/>
      <protection locked="0"/>
    </xf>
    <xf numFmtId="166" fontId="7" fillId="0" borderId="4" xfId="2" quotePrefix="1" applyNumberFormat="1" applyFont="1" applyBorder="1" applyAlignment="1">
      <alignment horizontal="right" wrapText="1"/>
    </xf>
    <xf numFmtId="0" fontId="7" fillId="0" borderId="4" xfId="2" applyNumberFormat="1" applyFont="1" applyBorder="1" applyAlignment="1">
      <alignment horizontal="left" vertical="center" wrapText="1"/>
    </xf>
    <xf numFmtId="0" fontId="7" fillId="0" borderId="4" xfId="2" applyNumberFormat="1" applyFont="1" applyBorder="1" applyAlignment="1">
      <alignment horizontal="center" vertical="center" wrapText="1"/>
    </xf>
    <xf numFmtId="166" fontId="7" fillId="0" borderId="4" xfId="2" applyNumberFormat="1" applyFont="1" applyBorder="1" applyAlignment="1" applyProtection="1">
      <alignment horizontal="right" vertical="center" wrapText="1"/>
      <protection locked="0"/>
    </xf>
    <xf numFmtId="165" fontId="8" fillId="0" borderId="0" xfId="2" applyNumberFormat="1" applyFont="1" applyAlignment="1">
      <alignment horizontal="center" vertical="center"/>
    </xf>
    <xf numFmtId="164" fontId="6" fillId="0" borderId="0" xfId="2" applyFont="1" applyAlignment="1">
      <alignment horizontal="center" vertical="center"/>
    </xf>
    <xf numFmtId="0" fontId="1" fillId="0" borderId="4" xfId="2" applyNumberFormat="1" applyBorder="1" applyAlignment="1" applyProtection="1">
      <alignment horizontal="left" indent="1"/>
      <protection hidden="1"/>
    </xf>
    <xf numFmtId="0" fontId="3" fillId="0" borderId="4" xfId="2" applyNumberFormat="1" applyFont="1" applyFill="1" applyBorder="1" applyAlignment="1">
      <alignment horizontal="center"/>
    </xf>
    <xf numFmtId="166" fontId="7" fillId="0" borderId="4" xfId="2" applyNumberFormat="1" applyFont="1" applyBorder="1" applyAlignment="1">
      <alignment horizontal="right"/>
    </xf>
    <xf numFmtId="0" fontId="1" fillId="0" borderId="4" xfId="2" applyNumberFormat="1" applyBorder="1" applyAlignment="1" applyProtection="1">
      <alignment horizontal="left" wrapText="1" indent="1"/>
      <protection hidden="1"/>
    </xf>
    <xf numFmtId="0" fontId="2" fillId="0" borderId="0" xfId="2" applyNumberFormat="1" applyFont="1" applyAlignment="1" applyProtection="1">
      <alignment vertical="top" wrapText="1"/>
      <protection locked="0"/>
    </xf>
    <xf numFmtId="0" fontId="2" fillId="0" borderId="0" xfId="2" applyNumberFormat="1" applyFont="1" applyProtection="1">
      <protection locked="0"/>
    </xf>
    <xf numFmtId="4" fontId="4" fillId="0" borderId="0" xfId="2" applyNumberFormat="1" applyFont="1"/>
    <xf numFmtId="166" fontId="4" fillId="0" borderId="0" xfId="2" applyNumberFormat="1" applyFont="1"/>
    <xf numFmtId="0" fontId="7" fillId="0" borderId="0" xfId="2" applyNumberFormat="1" applyFont="1" applyAlignment="1" applyProtection="1">
      <alignment vertical="top" wrapText="1"/>
      <protection locked="0"/>
    </xf>
    <xf numFmtId="164" fontId="3" fillId="0" borderId="0" xfId="2" applyFont="1" applyProtection="1">
      <protection locked="0"/>
    </xf>
    <xf numFmtId="164" fontId="1" fillId="0" borderId="6" xfId="2" applyBorder="1" applyProtection="1">
      <protection locked="0"/>
    </xf>
    <xf numFmtId="0" fontId="2" fillId="0" borderId="0" xfId="2" applyNumberFormat="1" applyFont="1" applyAlignment="1" applyProtection="1">
      <alignment horizontal="center" vertical="top" wrapText="1"/>
      <protection locked="0"/>
    </xf>
    <xf numFmtId="0" fontId="7" fillId="0" borderId="0" xfId="2" applyNumberFormat="1" applyFont="1" applyAlignment="1" applyProtection="1">
      <alignment horizontal="left" vertical="top" wrapText="1"/>
      <protection locked="0"/>
    </xf>
    <xf numFmtId="0" fontId="2" fillId="0" borderId="0" xfId="2" applyNumberFormat="1" applyFont="1" applyAlignment="1" applyProtection="1">
      <alignment horizontal="left" vertical="top" wrapText="1"/>
      <protection locked="0"/>
    </xf>
    <xf numFmtId="164" fontId="1" fillId="0" borderId="6" xfId="2" applyBorder="1" applyProtection="1">
      <protection locked="0"/>
    </xf>
    <xf numFmtId="164" fontId="3" fillId="0" borderId="0" xfId="2" applyFont="1" applyAlignment="1" applyProtection="1">
      <alignment vertical="top" wrapText="1"/>
      <protection locked="0"/>
    </xf>
    <xf numFmtId="164" fontId="14" fillId="0" borderId="0" xfId="2" applyFont="1" applyAlignment="1">
      <alignment vertical="top" wrapText="1"/>
    </xf>
    <xf numFmtId="0" fontId="2" fillId="0" borderId="0" xfId="2" applyNumberFormat="1" applyFont="1"/>
    <xf numFmtId="0" fontId="4" fillId="0" borderId="0" xfId="2" applyNumberFormat="1" applyFont="1"/>
    <xf numFmtId="0" fontId="13" fillId="0" borderId="0" xfId="2" applyNumberFormat="1" applyFont="1"/>
    <xf numFmtId="0" fontId="12" fillId="0" borderId="0" xfId="2" applyNumberFormat="1" applyFont="1"/>
    <xf numFmtId="0" fontId="11" fillId="0" borderId="0" xfId="2" applyNumberFormat="1" applyFont="1"/>
    <xf numFmtId="0" fontId="3" fillId="0" borderId="0" xfId="2" applyNumberFormat="1" applyFont="1"/>
    <xf numFmtId="0" fontId="2" fillId="0" borderId="0" xfId="2" applyNumberFormat="1" applyFont="1" applyAlignment="1">
      <alignment horizontal="right"/>
    </xf>
    <xf numFmtId="0" fontId="7" fillId="0" borderId="0" xfId="2" applyNumberFormat="1" applyFont="1" applyAlignment="1" applyProtection="1">
      <alignment horizontal="right"/>
      <protection locked="0"/>
    </xf>
    <xf numFmtId="49" fontId="3" fillId="0" borderId="0" xfId="2" applyNumberFormat="1" applyFont="1" applyFill="1" applyBorder="1" applyProtection="1">
      <protection locked="0"/>
    </xf>
    <xf numFmtId="14" fontId="3" fillId="0" borderId="0" xfId="2" applyNumberFormat="1" applyFont="1" applyFill="1" applyBorder="1" applyProtection="1">
      <protection locked="0"/>
    </xf>
    <xf numFmtId="0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NumberFormat="1" applyFont="1" applyBorder="1" applyAlignment="1">
      <alignment horizontal="right"/>
    </xf>
    <xf numFmtId="0" fontId="2" fillId="2" borderId="7" xfId="2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center"/>
    </xf>
    <xf numFmtId="0" fontId="13" fillId="0" borderId="0" xfId="2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11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0" fontId="2" fillId="2" borderId="3" xfId="2" applyNumberFormat="1" applyFont="1" applyFill="1" applyBorder="1" applyAlignment="1">
      <alignment horizontal="center" vertical="center" wrapText="1"/>
    </xf>
    <xf numFmtId="164" fontId="4" fillId="0" borderId="0" xfId="2" applyFont="1" applyAlignment="1">
      <alignment horizontal="center" textRotation="90" wrapText="1"/>
    </xf>
    <xf numFmtId="164" fontId="10" fillId="0" borderId="0" xfId="2" applyFont="1" applyAlignment="1">
      <alignment horizontal="center" textRotation="90" wrapText="1"/>
    </xf>
    <xf numFmtId="0" fontId="3" fillId="0" borderId="4" xfId="2" applyNumberFormat="1" applyFont="1" applyBorder="1" applyAlignment="1">
      <alignment wrapText="1"/>
    </xf>
    <xf numFmtId="49" fontId="2" fillId="0" borderId="4" xfId="2" applyNumberFormat="1" applyFont="1" applyBorder="1" applyAlignment="1">
      <alignment horizontal="center"/>
    </xf>
    <xf numFmtId="166" fontId="2" fillId="0" borderId="4" xfId="2" applyNumberFormat="1" applyFont="1" applyBorder="1" applyProtection="1">
      <protection locked="0"/>
    </xf>
    <xf numFmtId="166" fontId="15" fillId="0" borderId="4" xfId="2" applyNumberFormat="1" applyFont="1" applyBorder="1" applyAlignment="1" applyProtection="1">
      <alignment horizontal="left" wrapText="1"/>
      <protection locked="0"/>
    </xf>
    <xf numFmtId="166" fontId="15" fillId="0" borderId="4" xfId="2" applyNumberFormat="1" applyFont="1" applyBorder="1" applyAlignment="1" applyProtection="1">
      <alignment horizontal="left" vertical="top" wrapText="1"/>
      <protection locked="0"/>
    </xf>
    <xf numFmtId="0" fontId="2" fillId="0" borderId="4" xfId="2" applyNumberFormat="1" applyFont="1" applyBorder="1" applyAlignment="1">
      <alignment wrapText="1"/>
    </xf>
    <xf numFmtId="0" fontId="7" fillId="0" borderId="4" xfId="2" applyNumberFormat="1" applyFont="1" applyBorder="1" applyAlignment="1">
      <alignment wrapText="1"/>
    </xf>
    <xf numFmtId="49" fontId="7" fillId="0" borderId="4" xfId="2" applyNumberFormat="1" applyFont="1" applyBorder="1" applyAlignment="1">
      <alignment horizontal="center"/>
    </xf>
    <xf numFmtId="166" fontId="7" fillId="0" borderId="4" xfId="2" quotePrefix="1" applyNumberFormat="1" applyFont="1" applyBorder="1" applyAlignment="1">
      <alignment horizontal="center"/>
    </xf>
    <xf numFmtId="166" fontId="8" fillId="0" borderId="0" xfId="2" applyNumberFormat="1" applyFont="1"/>
    <xf numFmtId="0" fontId="16" fillId="0" borderId="0" xfId="2" applyNumberFormat="1" applyFont="1"/>
    <xf numFmtId="0" fontId="17" fillId="0" borderId="0" xfId="2" applyNumberFormat="1" applyFont="1"/>
    <xf numFmtId="0" fontId="18" fillId="0" borderId="0" xfId="2" applyNumberFormat="1" applyFont="1"/>
    <xf numFmtId="0" fontId="6" fillId="0" borderId="0" xfId="2" applyNumberFormat="1" applyFont="1"/>
    <xf numFmtId="166" fontId="13" fillId="0" borderId="0" xfId="2" applyNumberFormat="1" applyFont="1"/>
    <xf numFmtId="166" fontId="12" fillId="0" borderId="0" xfId="2" applyNumberFormat="1" applyFont="1"/>
    <xf numFmtId="0" fontId="19" fillId="0" borderId="0" xfId="2" applyNumberFormat="1" applyFont="1"/>
    <xf numFmtId="166" fontId="16" fillId="0" borderId="0" xfId="2" applyNumberFormat="1" applyFont="1"/>
    <xf numFmtId="0" fontId="2" fillId="0" borderId="4" xfId="2" applyNumberFormat="1" applyFont="1" applyFill="1" applyBorder="1" applyAlignment="1">
      <alignment wrapText="1"/>
    </xf>
    <xf numFmtId="0" fontId="7" fillId="0" borderId="4" xfId="2" applyNumberFormat="1" applyFont="1" applyFill="1" applyBorder="1" applyAlignment="1">
      <alignment wrapText="1"/>
    </xf>
    <xf numFmtId="49" fontId="7" fillId="0" borderId="4" xfId="2" applyNumberFormat="1" applyFont="1" applyFill="1" applyBorder="1" applyAlignment="1">
      <alignment horizontal="center"/>
    </xf>
    <xf numFmtId="166" fontId="2" fillId="0" borderId="5" xfId="2" applyNumberFormat="1" applyFont="1" applyBorder="1" applyProtection="1">
      <protection locked="0"/>
    </xf>
    <xf numFmtId="166" fontId="7" fillId="0" borderId="4" xfId="2" applyNumberFormat="1" applyFont="1" applyBorder="1" applyProtection="1">
      <protection locked="0"/>
    </xf>
    <xf numFmtId="166" fontId="7" fillId="0" borderId="5" xfId="2" applyNumberFormat="1" applyFont="1" applyBorder="1" applyProtection="1">
      <protection locked="0"/>
    </xf>
    <xf numFmtId="0" fontId="8" fillId="0" borderId="0" xfId="2" applyNumberFormat="1" applyFont="1"/>
    <xf numFmtId="0" fontId="2" fillId="0" borderId="4" xfId="2" applyNumberFormat="1" applyFont="1" applyBorder="1"/>
    <xf numFmtId="167" fontId="2" fillId="0" borderId="4" xfId="2" applyNumberFormat="1" applyFont="1" applyBorder="1" applyProtection="1">
      <protection locked="0"/>
    </xf>
    <xf numFmtId="0" fontId="7" fillId="0" borderId="0" xfId="2" applyNumberFormat="1" applyFont="1" applyAlignment="1" applyProtection="1">
      <alignment wrapText="1"/>
      <protection locked="0"/>
    </xf>
    <xf numFmtId="0" fontId="3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13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0" fontId="11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wrapText="1"/>
      <protection locked="0"/>
    </xf>
    <xf numFmtId="164" fontId="1" fillId="0" borderId="0" xfId="2" applyProtection="1">
      <protection locked="0"/>
    </xf>
    <xf numFmtId="164" fontId="1" fillId="0" borderId="0" xfId="2" applyProtection="1">
      <protection locked="0"/>
    </xf>
    <xf numFmtId="165" fontId="22" fillId="0" borderId="0" xfId="1" applyNumberFormat="1" applyFont="1" applyFill="1" applyProtection="1"/>
    <xf numFmtId="164" fontId="1" fillId="0" borderId="0" xfId="2"/>
    <xf numFmtId="164" fontId="15" fillId="0" borderId="0" xfId="2" applyFont="1"/>
    <xf numFmtId="164" fontId="1" fillId="0" borderId="0" xfId="2" applyFont="1" applyProtection="1">
      <protection locked="0"/>
    </xf>
    <xf numFmtId="164" fontId="1" fillId="0" borderId="0" xfId="2" applyFont="1"/>
    <xf numFmtId="3" fontId="3" fillId="0" borderId="0" xfId="2" applyNumberFormat="1" applyFont="1" applyProtection="1">
      <protection locked="0"/>
    </xf>
    <xf numFmtId="164" fontId="23" fillId="0" borderId="0" xfId="2" applyFont="1"/>
    <xf numFmtId="164" fontId="3" fillId="0" borderId="0" xfId="2" applyFont="1" applyAlignment="1" applyProtection="1">
      <alignment horizontal="center" vertical="top"/>
      <protection locked="0"/>
    </xf>
    <xf numFmtId="164" fontId="15" fillId="0" borderId="0" xfId="2" applyFont="1" applyAlignment="1">
      <alignment horizontal="right"/>
    </xf>
    <xf numFmtId="164" fontId="23" fillId="0" borderId="0" xfId="2" applyFont="1" applyAlignment="1">
      <alignment horizontal="right"/>
    </xf>
    <xf numFmtId="164" fontId="6" fillId="0" borderId="0" xfId="2" applyFont="1" applyAlignment="1">
      <alignment horizontal="center" vertical="top"/>
    </xf>
    <xf numFmtId="164" fontId="24" fillId="0" borderId="0" xfId="2" applyFont="1" applyAlignment="1">
      <alignment horizontal="center" vertical="top"/>
    </xf>
    <xf numFmtId="164" fontId="24" fillId="0" borderId="0" xfId="2" applyFont="1" applyAlignment="1">
      <alignment horizontal="center"/>
    </xf>
    <xf numFmtId="0" fontId="3" fillId="0" borderId="0" xfId="2" applyNumberFormat="1" applyFont="1" applyAlignment="1">
      <alignment horizontal="right" vertical="top"/>
    </xf>
    <xf numFmtId="0" fontId="3" fillId="0" borderId="4" xfId="2" applyNumberFormat="1" applyFont="1" applyBorder="1" applyAlignment="1">
      <alignment vertical="center"/>
    </xf>
    <xf numFmtId="0" fontId="3" fillId="0" borderId="4" xfId="2" applyNumberFormat="1" applyFont="1" applyBorder="1" applyAlignment="1">
      <alignment horizontal="center" vertical="center" wrapText="1"/>
    </xf>
    <xf numFmtId="0" fontId="6" fillId="0" borderId="4" xfId="2" applyNumberFormat="1" applyFont="1" applyBorder="1" applyAlignment="1">
      <alignment horizontal="center" vertical="top"/>
    </xf>
    <xf numFmtId="0" fontId="6" fillId="0" borderId="4" xfId="2" applyNumberFormat="1" applyFont="1" applyBorder="1" applyAlignment="1" applyProtection="1">
      <alignment horizontal="center" vertical="top"/>
      <protection locked="0"/>
    </xf>
    <xf numFmtId="0" fontId="6" fillId="0" borderId="4" xfId="2" applyNumberFormat="1" applyFont="1" applyBorder="1" applyProtection="1">
      <protection locked="0"/>
    </xf>
    <xf numFmtId="0" fontId="6" fillId="0" borderId="4" xfId="2" applyNumberFormat="1" applyFont="1" applyBorder="1"/>
    <xf numFmtId="169" fontId="6" fillId="0" borderId="4" xfId="2" applyNumberFormat="1" applyFont="1" applyBorder="1" applyAlignment="1" applyProtection="1">
      <alignment horizontal="center" vertical="top"/>
      <protection locked="0"/>
    </xf>
    <xf numFmtId="3" fontId="6" fillId="0" borderId="4" xfId="2" applyNumberFormat="1" applyFont="1" applyBorder="1" applyAlignment="1">
      <alignment horizontal="right" wrapText="1"/>
    </xf>
    <xf numFmtId="0" fontId="3" fillId="0" borderId="4" xfId="2" applyNumberFormat="1" applyFont="1" applyBorder="1"/>
    <xf numFmtId="0" fontId="3" fillId="0" borderId="4" xfId="2" applyNumberFormat="1" applyFont="1" applyBorder="1" applyAlignment="1" applyProtection="1">
      <alignment horizontal="center" vertical="top"/>
      <protection locked="0"/>
    </xf>
    <xf numFmtId="3" fontId="3" fillId="0" borderId="4" xfId="2" applyNumberFormat="1" applyFont="1" applyBorder="1" applyAlignment="1" applyProtection="1">
      <alignment horizontal="right"/>
      <protection locked="0"/>
    </xf>
    <xf numFmtId="169" fontId="3" fillId="0" borderId="4" xfId="2" applyNumberFormat="1" applyFont="1" applyBorder="1" applyAlignment="1" applyProtection="1">
      <alignment horizontal="center" vertical="top"/>
      <protection locked="0"/>
    </xf>
    <xf numFmtId="3" fontId="3" fillId="0" borderId="4" xfId="2" applyNumberFormat="1" applyFont="1" applyBorder="1" applyAlignment="1" applyProtection="1">
      <alignment horizontal="right" wrapText="1"/>
      <protection locked="0"/>
    </xf>
    <xf numFmtId="0" fontId="3" fillId="0" borderId="4" xfId="2" applyNumberFormat="1" applyFont="1" applyBorder="1" applyAlignment="1">
      <alignment horizontal="left" vertical="top"/>
    </xf>
    <xf numFmtId="3" fontId="3" fillId="0" borderId="4" xfId="2" applyNumberFormat="1" applyFont="1" applyBorder="1" applyAlignment="1" applyProtection="1">
      <alignment horizontal="right" vertical="top" wrapText="1"/>
      <protection locked="0"/>
    </xf>
    <xf numFmtId="3" fontId="3" fillId="0" borderId="4" xfId="4" applyNumberFormat="1" applyFont="1" applyBorder="1" applyAlignment="1" applyProtection="1">
      <alignment horizontal="right" wrapText="1"/>
      <protection locked="0"/>
    </xf>
    <xf numFmtId="3" fontId="6" fillId="0" borderId="4" xfId="2" applyNumberFormat="1" applyFont="1" applyBorder="1" applyAlignment="1">
      <alignment horizontal="right"/>
    </xf>
    <xf numFmtId="3" fontId="6" fillId="0" borderId="4" xfId="2" applyNumberFormat="1" applyFont="1" applyBorder="1" applyAlignment="1">
      <alignment horizontal="right" vertical="top"/>
    </xf>
    <xf numFmtId="3" fontId="3" fillId="0" borderId="4" xfId="2" applyNumberFormat="1" applyFont="1" applyBorder="1" applyProtection="1">
      <protection locked="0"/>
    </xf>
    <xf numFmtId="3" fontId="3" fillId="0" borderId="4" xfId="2" applyNumberFormat="1" applyFont="1" applyBorder="1" applyAlignment="1" applyProtection="1">
      <alignment horizontal="left" wrapText="1"/>
      <protection locked="0"/>
    </xf>
    <xf numFmtId="3" fontId="3" fillId="0" borderId="4" xfId="2" applyNumberFormat="1" applyFont="1" applyBorder="1" applyAlignment="1" applyProtection="1">
      <alignment horizontal="left" vertical="top" wrapText="1"/>
      <protection locked="0"/>
    </xf>
    <xf numFmtId="3" fontId="3" fillId="0" borderId="4" xfId="4" applyNumberFormat="1" applyFont="1" applyBorder="1" applyAlignment="1" applyProtection="1">
      <alignment horizontal="left" wrapText="1"/>
      <protection locked="0"/>
    </xf>
    <xf numFmtId="3" fontId="3" fillId="0" borderId="4" xfId="2" applyNumberFormat="1" applyFont="1" applyBorder="1" applyAlignment="1">
      <alignment horizontal="right" wrapText="1"/>
    </xf>
    <xf numFmtId="0" fontId="3" fillId="0" borderId="4" xfId="2" applyNumberFormat="1" applyFont="1" applyFill="1" applyBorder="1"/>
    <xf numFmtId="169" fontId="3" fillId="0" borderId="4" xfId="2" applyNumberFormat="1" applyFont="1" applyFill="1" applyBorder="1" applyAlignment="1" applyProtection="1">
      <alignment horizontal="center" vertical="top"/>
      <protection locked="0"/>
    </xf>
    <xf numFmtId="3" fontId="3" fillId="0" borderId="4" xfId="2" applyNumberFormat="1" applyFont="1" applyFill="1" applyBorder="1" applyProtection="1">
      <protection locked="0"/>
    </xf>
    <xf numFmtId="3" fontId="3" fillId="0" borderId="4" xfId="2" applyNumberFormat="1" applyFont="1" applyFill="1" applyBorder="1" applyAlignment="1" applyProtection="1">
      <alignment horizontal="right" wrapText="1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6" fillId="0" borderId="4" xfId="2" applyNumberFormat="1" applyFont="1" applyFill="1" applyBorder="1" applyAlignment="1">
      <alignment wrapText="1"/>
    </xf>
    <xf numFmtId="169" fontId="6" fillId="0" borderId="4" xfId="2" applyNumberFormat="1" applyFont="1" applyFill="1" applyBorder="1" applyAlignment="1" applyProtection="1">
      <alignment horizontal="center" vertical="top"/>
      <protection locked="0"/>
    </xf>
    <xf numFmtId="3" fontId="6" fillId="0" borderId="4" xfId="2" applyNumberFormat="1" applyFont="1" applyFill="1" applyBorder="1"/>
    <xf numFmtId="0" fontId="6" fillId="0" borderId="4" xfId="2" applyNumberFormat="1" applyFont="1" applyFill="1" applyBorder="1" applyAlignment="1">
      <alignment horizontal="center" vertical="top"/>
    </xf>
    <xf numFmtId="3" fontId="6" fillId="0" borderId="4" xfId="2" applyNumberFormat="1" applyFont="1" applyFill="1" applyBorder="1" applyAlignment="1" applyProtection="1">
      <alignment horizontal="center" vertical="top"/>
      <protection locked="0"/>
    </xf>
    <xf numFmtId="3" fontId="6" fillId="0" borderId="4" xfId="2" applyNumberFormat="1" applyFont="1" applyFill="1" applyBorder="1" applyAlignment="1" applyProtection="1">
      <alignment horizontal="left" vertical="top" wrapText="1"/>
      <protection locked="0"/>
    </xf>
    <xf numFmtId="0" fontId="6" fillId="0" borderId="4" xfId="2" applyNumberFormat="1" applyFont="1" applyFill="1" applyBorder="1"/>
    <xf numFmtId="3" fontId="3" fillId="0" borderId="4" xfId="2" applyNumberFormat="1" applyFont="1" applyFill="1" applyBorder="1" applyAlignment="1" applyProtection="1">
      <alignment horizontal="left" wrapText="1"/>
      <protection locked="0"/>
    </xf>
    <xf numFmtId="3" fontId="3" fillId="0" borderId="4" xfId="2" applyNumberFormat="1" applyFont="1" applyFill="1" applyBorder="1" applyAlignment="1" applyProtection="1">
      <alignment horizontal="left" vertical="top" wrapText="1"/>
      <protection locked="0"/>
    </xf>
    <xf numFmtId="3" fontId="6" fillId="0" borderId="4" xfId="2" applyNumberFormat="1" applyFont="1" applyBorder="1"/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6" fillId="0" borderId="4" xfId="2" applyNumberFormat="1" applyFont="1" applyFill="1" applyBorder="1" applyAlignment="1" applyProtection="1">
      <alignment horizontal="center" vertical="top"/>
      <protection locked="0"/>
    </xf>
    <xf numFmtId="3" fontId="6" fillId="0" borderId="4" xfId="2" applyNumberFormat="1" applyFont="1" applyFill="1" applyBorder="1" applyProtection="1">
      <protection locked="0"/>
    </xf>
    <xf numFmtId="3" fontId="6" fillId="0" borderId="4" xfId="2" applyNumberFormat="1" applyFont="1" applyBorder="1" applyAlignment="1" applyProtection="1">
      <alignment horizontal="right" wrapText="1"/>
      <protection locked="0"/>
    </xf>
    <xf numFmtId="3" fontId="6" fillId="0" borderId="4" xfId="2" applyNumberFormat="1" applyFont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>
      <alignment horizontal="left" vertical="top"/>
    </xf>
    <xf numFmtId="0" fontId="15" fillId="0" borderId="0" xfId="2" applyNumberFormat="1" applyFont="1" applyAlignment="1" applyProtection="1">
      <alignment wrapText="1"/>
      <protection locked="0"/>
    </xf>
    <xf numFmtId="0" fontId="15" fillId="0" borderId="0" xfId="2" applyNumberFormat="1" applyFont="1" applyProtection="1">
      <protection locked="0"/>
    </xf>
    <xf numFmtId="0" fontId="25" fillId="0" borderId="0" xfId="2" applyNumberFormat="1" applyFont="1" applyProtection="1">
      <protection locked="0"/>
    </xf>
    <xf numFmtId="0" fontId="25" fillId="0" borderId="0" xfId="2" applyNumberFormat="1" applyFont="1" applyAlignment="1" applyProtection="1">
      <alignment wrapText="1"/>
      <protection locked="0"/>
    </xf>
    <xf numFmtId="0" fontId="25" fillId="0" borderId="0" xfId="2" applyNumberFormat="1" applyFont="1" applyAlignment="1" applyProtection="1">
      <alignment horizontal="right"/>
      <protection locked="0"/>
    </xf>
    <xf numFmtId="168" fontId="26" fillId="0" borderId="0" xfId="1" applyFont="1" applyFill="1" applyProtection="1"/>
    <xf numFmtId="0" fontId="15" fillId="0" borderId="0" xfId="2" applyNumberFormat="1" applyFont="1"/>
    <xf numFmtId="0" fontId="27" fillId="0" borderId="0" xfId="2" applyNumberFormat="1" applyFont="1" applyAlignment="1" applyProtection="1">
      <alignment horizontal="right"/>
      <protection locked="0"/>
    </xf>
    <xf numFmtId="0" fontId="27" fillId="0" borderId="0" xfId="2" applyNumberFormat="1" applyFont="1" applyProtection="1">
      <protection locked="0"/>
    </xf>
    <xf numFmtId="0" fontId="27" fillId="0" borderId="0" xfId="2" applyNumberFormat="1" applyFont="1" applyAlignment="1" applyProtection="1">
      <alignment wrapText="1"/>
      <protection locked="0"/>
    </xf>
    <xf numFmtId="14" fontId="27" fillId="0" borderId="0" xfId="2" applyNumberFormat="1" applyFont="1" applyAlignment="1" applyProtection="1">
      <alignment horizontal="left" wrapText="1"/>
      <protection locked="0"/>
    </xf>
    <xf numFmtId="0" fontId="25" fillId="0" borderId="1" xfId="2" applyNumberFormat="1" applyFont="1" applyBorder="1" applyProtection="1">
      <protection locked="0"/>
    </xf>
    <xf numFmtId="0" fontId="25" fillId="0" borderId="1" xfId="2" applyNumberFormat="1" applyFont="1" applyBorder="1" applyAlignment="1" applyProtection="1">
      <alignment wrapText="1"/>
      <protection locked="0"/>
    </xf>
    <xf numFmtId="0" fontId="25" fillId="0" borderId="1" xfId="2" applyNumberFormat="1" applyFont="1" applyBorder="1" applyAlignment="1" applyProtection="1">
      <alignment horizontal="right"/>
      <protection locked="0"/>
    </xf>
    <xf numFmtId="0" fontId="25" fillId="0" borderId="2" xfId="2" applyNumberFormat="1" applyFont="1" applyBorder="1" applyAlignment="1" applyProtection="1">
      <alignment horizontal="center" vertical="center" wrapText="1"/>
      <protection locked="0"/>
    </xf>
    <xf numFmtId="0" fontId="25" fillId="0" borderId="8" xfId="2" applyNumberFormat="1" applyFont="1" applyBorder="1" applyAlignment="1" applyProtection="1">
      <alignment horizontal="center" vertical="center" wrapText="1"/>
      <protection locked="0"/>
    </xf>
    <xf numFmtId="0" fontId="25" fillId="0" borderId="9" xfId="2" applyNumberFormat="1" applyFont="1" applyBorder="1" applyAlignment="1" applyProtection="1">
      <alignment horizontal="center" vertical="center" wrapText="1"/>
      <protection locked="0"/>
    </xf>
    <xf numFmtId="0" fontId="25" fillId="0" borderId="5" xfId="2" applyNumberFormat="1" applyFont="1" applyBorder="1" applyAlignment="1" applyProtection="1">
      <alignment horizontal="center" vertical="center" wrapText="1"/>
      <protection locked="0"/>
    </xf>
    <xf numFmtId="0" fontId="15" fillId="0" borderId="0" xfId="2" applyNumberFormat="1" applyFont="1" applyAlignment="1">
      <alignment horizontal="center" vertical="center"/>
    </xf>
    <xf numFmtId="0" fontId="25" fillId="0" borderId="3" xfId="2" applyNumberFormat="1" applyFont="1" applyBorder="1" applyAlignment="1" applyProtection="1">
      <alignment horizontal="center" vertical="center" wrapText="1"/>
      <protection locked="0"/>
    </xf>
    <xf numFmtId="0" fontId="25" fillId="0" borderId="4" xfId="2" applyNumberFormat="1" applyFont="1" applyBorder="1" applyAlignment="1" applyProtection="1">
      <alignment horizontal="center" vertical="center" wrapText="1"/>
      <protection locked="0"/>
    </xf>
    <xf numFmtId="0" fontId="27" fillId="0" borderId="4" xfId="2" applyNumberFormat="1" applyFont="1" applyBorder="1" applyAlignment="1">
      <alignment wrapText="1"/>
    </xf>
    <xf numFmtId="49" fontId="27" fillId="0" borderId="4" xfId="2" applyNumberFormat="1" applyFont="1" applyBorder="1" applyAlignment="1" applyProtection="1">
      <alignment horizontal="center" wrapText="1"/>
      <protection locked="0"/>
    </xf>
    <xf numFmtId="166" fontId="28" fillId="0" borderId="4" xfId="2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Alignment="1" applyProtection="1">
      <alignment wrapText="1"/>
      <protection locked="0"/>
    </xf>
    <xf numFmtId="168" fontId="29" fillId="0" borderId="0" xfId="1" applyFont="1" applyFill="1" applyProtection="1"/>
    <xf numFmtId="0" fontId="23" fillId="0" borderId="0" xfId="2" applyNumberFormat="1" applyFont="1"/>
    <xf numFmtId="0" fontId="25" fillId="0" borderId="4" xfId="2" applyNumberFormat="1" applyFont="1" applyBorder="1" applyAlignment="1">
      <alignment wrapText="1"/>
    </xf>
    <xf numFmtId="49" fontId="25" fillId="0" borderId="4" xfId="2" applyNumberFormat="1" applyFont="1" applyBorder="1" applyAlignment="1" applyProtection="1">
      <alignment horizontal="center" wrapText="1"/>
      <protection locked="0"/>
    </xf>
    <xf numFmtId="166" fontId="25" fillId="0" borderId="4" xfId="2" applyNumberFormat="1" applyFont="1" applyBorder="1" applyAlignment="1" applyProtection="1">
      <alignment wrapText="1"/>
      <protection locked="0"/>
    </xf>
    <xf numFmtId="166" fontId="25" fillId="0" borderId="4" xfId="2" quotePrefix="1" applyNumberFormat="1" applyFont="1" applyBorder="1" applyAlignment="1" applyProtection="1">
      <alignment wrapText="1"/>
      <protection locked="0"/>
    </xf>
    <xf numFmtId="166" fontId="15" fillId="0" borderId="4" xfId="2" applyNumberFormat="1" applyFont="1" applyBorder="1" applyAlignment="1" applyProtection="1">
      <alignment wrapText="1"/>
      <protection locked="0"/>
    </xf>
    <xf numFmtId="166" fontId="28" fillId="0" borderId="4" xfId="2" quotePrefix="1" applyNumberFormat="1" applyFont="1" applyBorder="1" applyProtection="1">
      <protection locked="0"/>
    </xf>
    <xf numFmtId="166" fontId="28" fillId="0" borderId="4" xfId="2" applyNumberFormat="1" applyFont="1" applyBorder="1" applyProtection="1">
      <protection locked="0"/>
    </xf>
    <xf numFmtId="166" fontId="15" fillId="0" borderId="4" xfId="2" applyNumberFormat="1" applyFont="1" applyBorder="1" applyProtection="1">
      <protection locked="0"/>
    </xf>
    <xf numFmtId="166" fontId="15" fillId="0" borderId="4" xfId="2" quotePrefix="1" applyNumberFormat="1" applyFont="1" applyBorder="1" applyProtection="1">
      <protection locked="0"/>
    </xf>
    <xf numFmtId="0" fontId="25" fillId="0" borderId="4" xfId="2" applyNumberFormat="1" applyFont="1" applyBorder="1" applyAlignment="1">
      <alignment vertical="top" wrapText="1"/>
    </xf>
    <xf numFmtId="49" fontId="25" fillId="0" borderId="4" xfId="2" applyNumberFormat="1" applyFont="1" applyBorder="1" applyAlignment="1" applyProtection="1">
      <alignment horizontal="center" vertical="top" wrapText="1"/>
      <protection locked="0"/>
    </xf>
    <xf numFmtId="166" fontId="15" fillId="0" borderId="4" xfId="2" applyNumberFormat="1" applyFont="1" applyBorder="1" applyAlignment="1" applyProtection="1">
      <alignment vertical="top" wrapText="1"/>
      <protection locked="0"/>
    </xf>
    <xf numFmtId="166" fontId="25" fillId="0" borderId="4" xfId="2" applyNumberFormat="1" applyFont="1" applyBorder="1" applyAlignment="1" applyProtection="1">
      <alignment vertical="top" wrapText="1"/>
      <protection locked="0"/>
    </xf>
    <xf numFmtId="166" fontId="25" fillId="0" borderId="4" xfId="2" quotePrefix="1" applyNumberFormat="1" applyFont="1" applyBorder="1" applyAlignment="1" applyProtection="1">
      <alignment vertical="top" wrapText="1"/>
      <protection locked="0"/>
    </xf>
    <xf numFmtId="166" fontId="28" fillId="0" borderId="4" xfId="2" quotePrefix="1" applyNumberFormat="1" applyFont="1" applyBorder="1" applyAlignment="1" applyProtection="1">
      <alignment vertical="top" wrapText="1"/>
      <protection locked="0"/>
    </xf>
    <xf numFmtId="168" fontId="26" fillId="0" borderId="0" xfId="1" applyFont="1" applyFill="1" applyAlignment="1" applyProtection="1">
      <alignment vertical="top"/>
    </xf>
    <xf numFmtId="0" fontId="15" fillId="0" borderId="0" xfId="2" applyNumberFormat="1" applyFont="1" applyAlignment="1">
      <alignment vertical="top"/>
    </xf>
    <xf numFmtId="166" fontId="25" fillId="0" borderId="4" xfId="2" quotePrefix="1" applyNumberFormat="1" applyFont="1" applyBorder="1" applyAlignment="1" applyProtection="1">
      <alignment horizontal="left" wrapText="1"/>
      <protection locked="0"/>
    </xf>
    <xf numFmtId="166" fontId="25" fillId="0" borderId="4" xfId="2" applyNumberFormat="1" applyFont="1" applyBorder="1" applyAlignment="1" applyProtection="1">
      <alignment horizontal="left" wrapText="1"/>
      <protection locked="0"/>
    </xf>
    <xf numFmtId="166" fontId="28" fillId="0" borderId="4" xfId="2" quotePrefix="1" applyNumberFormat="1" applyFont="1" applyBorder="1" applyAlignment="1" applyProtection="1">
      <alignment horizontal="left" wrapText="1"/>
      <protection locked="0"/>
    </xf>
    <xf numFmtId="168" fontId="26" fillId="3" borderId="0" xfId="1" applyFont="1" applyFill="1" applyProtection="1"/>
    <xf numFmtId="168" fontId="26" fillId="0" borderId="0" xfId="2" applyNumberFormat="1" applyFont="1"/>
    <xf numFmtId="168" fontId="26" fillId="0" borderId="0" xfId="1" applyFont="1" applyFill="1" applyAlignment="1" applyProtection="1">
      <alignment wrapText="1"/>
    </xf>
    <xf numFmtId="168" fontId="26" fillId="0" borderId="0" xfId="1" applyFont="1" applyFill="1"/>
    <xf numFmtId="0" fontId="27" fillId="0" borderId="0" xfId="2" applyNumberFormat="1" applyFont="1" applyAlignment="1" applyProtection="1">
      <alignment horizontal="left" wrapText="1"/>
      <protection locked="0"/>
    </xf>
    <xf numFmtId="0" fontId="25" fillId="0" borderId="0" xfId="2" applyNumberFormat="1" applyFont="1" applyAlignment="1" applyProtection="1">
      <alignment horizontal="left" wrapText="1"/>
      <protection locked="0"/>
    </xf>
    <xf numFmtId="0" fontId="1" fillId="0" borderId="4" xfId="2" applyNumberFormat="1" applyFill="1" applyBorder="1" applyAlignment="1" applyProtection="1">
      <alignment horizontal="left" wrapText="1" indent="1"/>
      <protection hidden="1"/>
    </xf>
    <xf numFmtId="49" fontId="25" fillId="0" borderId="4" xfId="2" applyNumberFormat="1" applyFont="1" applyFill="1" applyBorder="1" applyAlignment="1" applyProtection="1">
      <alignment horizontal="center" wrapText="1"/>
      <protection locked="0"/>
    </xf>
    <xf numFmtId="166" fontId="25" fillId="0" borderId="4" xfId="2" applyNumberFormat="1" applyFont="1" applyFill="1" applyBorder="1" applyAlignment="1" applyProtection="1">
      <alignment wrapText="1"/>
      <protection locked="0"/>
    </xf>
    <xf numFmtId="166" fontId="28" fillId="0" borderId="4" xfId="2" quotePrefix="1" applyNumberFormat="1" applyFont="1" applyFill="1" applyBorder="1" applyAlignment="1" applyProtection="1">
      <alignment wrapText="1"/>
      <protection locked="0"/>
    </xf>
  </cellXfs>
  <cellStyles count="5">
    <cellStyle name="Обычный" xfId="0" builtinId="0"/>
    <cellStyle name="Обычный 2 2 2 3" xfId="2" xr:uid="{CB33CD6F-BC8A-4253-9887-1319B8CA8D96}"/>
    <cellStyle name="Обычный 2 2 3" xfId="3" xr:uid="{190BC961-A246-47EC-9FCF-DB8CD4D1C391}"/>
    <cellStyle name="Обычный_Формы ФО_Мэппинг_финальный - Алтынкуль" xfId="4" xr:uid="{E39E14B1-9715-4CC1-B1EB-D696B87EA3C5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Buh/&#1054;&#1090;&#1095;&#1077;&#1090;&#1085;&#1086;&#1089;&#1090;&#1100;_&#1043;&#1041;/&#1060;&#1054;/2022/4&#1082;&#1074;22/&#1082;&#1086;&#1085;&#1089;/01_&#1059;&#1052;&#1047;_12_2022_&#1095;&#1072;&#1089;&#1090;&#1100;_1_&#1082;&#1086;&#1085;&#10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dit\Audit99\Allianz%20Bulgaria%20Holding\auditwork\Consolidation\Consol%20workings%20Allianz%2012m1999%2011.01.%20Victo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361027\PBC-Final%20Kmod8-December-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aurambayeva\My%20Documents\Clients\kto\Asel\FSL%20Asel\KTO_WB_FSL_31.12.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Ishakhanov\Desktop\payroll_2003_modifi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0_PROJECTS\09_Scala_01_12\2_Scala_01_12_wp\Scala_12_01_WP\Scala_01_12_WP_I-sec_Treas&amp;Proper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3"/>
      <sheetName val="Ф4"/>
      <sheetName val="Ф2 (IAS18)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3"/>
      <sheetName val="33-1"/>
      <sheetName val="34"/>
      <sheetName val="35"/>
      <sheetName val="37"/>
      <sheetName val="37-1"/>
      <sheetName val="38"/>
      <sheetName val="39"/>
      <sheetName val="40"/>
      <sheetName val="41 "/>
      <sheetName val="42 "/>
      <sheetName val="43"/>
      <sheetName val="44 "/>
      <sheetName val="45 "/>
      <sheetName val="46 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IFRS16"/>
      <sheetName val="Лист1"/>
      <sheetName val="ТР_МСФО15 Заполненный"/>
    </sheetNames>
    <sheetDataSet>
      <sheetData sheetId="0"/>
      <sheetData sheetId="1"/>
      <sheetData sheetId="2"/>
      <sheetData sheetId="3"/>
      <sheetData sheetId="4"/>
      <sheetData sheetId="5"/>
      <sheetData sheetId="6">
        <row r="2465">
          <cell r="H2465">
            <v>12699349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PARAM"/>
      <sheetName val="CON-OST"/>
      <sheetName val="SQL-Table"/>
      <sheetName val="Book Adjustments"/>
      <sheetName val="Control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FA register"/>
      <sheetName val="Controls"/>
      <sheetName val="Treatment Summary"/>
      <sheetName val="cash product. plan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/>
      <sheetData sheetId="902"/>
      <sheetData sheetId="903"/>
      <sheetData sheetId="904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Важн_2004"/>
      <sheetName val="KAZAK_RECO_ST_99"/>
      <sheetName val="Profit_&amp;_Loss_Total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I. Прогноз доходов"/>
      <sheetName val="КР материалы"/>
      <sheetName val="КР з.ч"/>
      <sheetName val="ЯНВАРЬ"/>
      <sheetName val="X-rates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Lead"/>
      <sheetName val="ÎÒèÒ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">
          <cell r="H1" t="str">
            <v>Вид</v>
          </cell>
        </row>
      </sheetData>
      <sheetData sheetId="83">
        <row r="1">
          <cell r="H1" t="str">
            <v>Вид</v>
          </cell>
        </row>
      </sheetData>
      <sheetData sheetId="84">
        <row r="1">
          <cell r="H1" t="str">
            <v>Вид</v>
          </cell>
        </row>
      </sheetData>
      <sheetData sheetId="85">
        <row r="1">
          <cell r="H1" t="str">
            <v>Вид</v>
          </cell>
        </row>
      </sheetData>
      <sheetData sheetId="86">
        <row r="1">
          <cell r="H1" t="str">
            <v>Вид</v>
          </cell>
        </row>
      </sheetData>
      <sheetData sheetId="87">
        <row r="1">
          <cell r="H1" t="str">
            <v>Вид</v>
          </cell>
        </row>
      </sheetData>
      <sheetData sheetId="88">
        <row r="1">
          <cell r="H1" t="str">
            <v>Вид</v>
          </cell>
        </row>
      </sheetData>
      <sheetData sheetId="89">
        <row r="1">
          <cell r="H1" t="str">
            <v>Вид</v>
          </cell>
        </row>
      </sheetData>
      <sheetData sheetId="90">
        <row r="1">
          <cell r="H1" t="str">
            <v>Вид</v>
          </cell>
        </row>
      </sheetData>
      <sheetData sheetId="91">
        <row r="1">
          <cell r="H1" t="str">
            <v>Вид</v>
          </cell>
        </row>
      </sheetData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>
        <row r="1">
          <cell r="H1" t="str">
            <v>Вид</v>
          </cell>
        </row>
      </sheetData>
      <sheetData sheetId="205">
        <row r="16">
          <cell r="G16" t="str">
            <v>оценка (2вар.)</v>
          </cell>
        </row>
      </sheetData>
      <sheetData sheetId="206"/>
      <sheetData sheetId="207"/>
      <sheetData sheetId="208">
        <row r="16">
          <cell r="G16" t="str">
            <v>оценка (2вар.)</v>
          </cell>
        </row>
      </sheetData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CPI"/>
      <sheetName val="treatment summary"/>
      <sheetName val="sheet0"/>
      <sheetName val="Assumption Tables"/>
      <sheetName val="6НК/_x0000_�¹"/>
      <sheetName val="2013 EX RE"/>
      <sheetName val="2013 KZ+KG RE"/>
      <sheetName val="Total 2013 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Table"/>
      <sheetName val="Строки 20_21_27"/>
      <sheetName val="отложенные налоги"/>
      <sheetName val="Control Settings"/>
      <sheetName val="2"/>
      <sheetName val="Actuals Inpu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1NK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Исх.данные"/>
      <sheetName val="распределение модели"/>
      <sheetName val="свод"/>
      <sheetName val="группа"/>
      <sheetName val="2006 AJE RJE"/>
      <sheetName val="Другие расходы"/>
      <sheetName val="Форма 4 кап.зат-ты (2)"/>
      <sheetName val="Статьи"/>
      <sheetName val="2.2 ОтклОТМ"/>
      <sheetName val="1.3.2 ОТМ"/>
      <sheetName val="FES"/>
      <sheetName val="H3.100 Rollforward"/>
      <sheetName val="Налоги"/>
      <sheetName val="SMSTemp"/>
      <sheetName val="INSTRUCTIONS"/>
      <sheetName val="1"/>
      <sheetName val="Б.мчас (П)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сводУМЗ"/>
      <sheetName val="акт10"/>
      <sheetName val="Фин. пок-ли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Balance Sheet"/>
      <sheetName val="XREF"/>
      <sheetName val="Disclosure"/>
      <sheetName val="Movement"/>
      <sheetName val="3НК"/>
      <sheetName val="#ССЫЛКА"/>
      <sheetName val="ЦентрЗатр"/>
      <sheetName val="ЕдИзм"/>
      <sheetName val="Пред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Hidden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Prelim Cost"/>
      <sheetName val="IFRS FS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IS-Cash"/>
      <sheetName val="Loan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Anlagevermögen"/>
      <sheetName val="Осн.пока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ФОТ"/>
      <sheetName val="справка"/>
      <sheetName val="группа"/>
      <sheetName val="Water trucking 2005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Сдача "/>
      <sheetName val="Форма2"/>
      <sheetName val="ОборБалФормОтч"/>
      <sheetName val="МО 0012"/>
      <sheetName val="NOV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Loans out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ТЭП старая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1Утв ТК  Capex 07 "/>
      <sheetName val="Prelim Cost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по 2007 году план на 2008 год"/>
      <sheetName val="д.7.001"/>
      <sheetName val="5NK 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A-20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Потребители"/>
      <sheetName val="Блоки"/>
      <sheetName val="Datasheet"/>
      <sheetName val="Cash flow 2011"/>
      <sheetName val="КБ"/>
      <sheetName val="VLOOKUP"/>
      <sheetName val="INPUTMASTER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81CF2-CA1D-407C-AC64-1D1524DBCBE7}">
  <sheetPr>
    <pageSetUpPr autoPageBreaks="0"/>
  </sheetPr>
  <dimension ref="A1:I158"/>
  <sheetViews>
    <sheetView tabSelected="1" view="pageBreakPreview" zoomScale="80" zoomScaleNormal="90" zoomScaleSheetLayoutView="80" workbookViewId="0">
      <selection activeCell="I60" sqref="I60"/>
    </sheetView>
  </sheetViews>
  <sheetFormatPr defaultColWidth="9.42578125" defaultRowHeight="12.75" outlineLevelRow="2" x14ac:dyDescent="0.2"/>
  <cols>
    <col min="1" max="1" width="70.5703125" style="8" customWidth="1"/>
    <col min="2" max="2" width="9.85546875" style="7" customWidth="1"/>
    <col min="3" max="3" width="21.42578125" style="3" customWidth="1"/>
    <col min="4" max="4" width="24" style="16" customWidth="1"/>
    <col min="5" max="5" width="13.5703125" style="13" bestFit="1" customWidth="1"/>
    <col min="6" max="6" width="13" style="13" customWidth="1"/>
    <col min="7" max="7" width="9.42578125" style="7"/>
    <col min="8" max="8" width="16.42578125" style="7" bestFit="1" customWidth="1"/>
    <col min="9" max="9" width="19.5703125" style="7" customWidth="1"/>
    <col min="10" max="16384" width="9.42578125" style="7"/>
  </cols>
  <sheetData>
    <row r="1" spans="1:9" x14ac:dyDescent="0.2">
      <c r="A1" s="1"/>
      <c r="B1" s="2"/>
      <c r="D1" s="4" t="s">
        <v>0</v>
      </c>
      <c r="E1" s="5"/>
      <c r="F1" s="5"/>
      <c r="G1" s="6"/>
      <c r="H1" s="6"/>
      <c r="I1" s="6"/>
    </row>
    <row r="2" spans="1:9" x14ac:dyDescent="0.2">
      <c r="A2" s="1"/>
      <c r="B2" s="2"/>
      <c r="D2" s="4" t="s">
        <v>1</v>
      </c>
      <c r="E2" s="5"/>
      <c r="F2" s="5"/>
      <c r="G2" s="6"/>
      <c r="H2" s="6"/>
      <c r="I2" s="6"/>
    </row>
    <row r="3" spans="1:9" x14ac:dyDescent="0.2">
      <c r="A3" s="1"/>
      <c r="B3" s="2"/>
      <c r="D3" s="4" t="s">
        <v>2</v>
      </c>
      <c r="E3" s="5"/>
      <c r="F3" s="5"/>
      <c r="G3" s="6"/>
      <c r="H3" s="6"/>
      <c r="I3" s="6"/>
    </row>
    <row r="4" spans="1:9" x14ac:dyDescent="0.2">
      <c r="C4" s="9"/>
      <c r="D4" s="10"/>
      <c r="E4" s="5"/>
      <c r="F4" s="5"/>
      <c r="G4" s="6"/>
      <c r="H4" s="6"/>
      <c r="I4" s="6"/>
    </row>
    <row r="5" spans="1:9" x14ac:dyDescent="0.2">
      <c r="C5" s="9"/>
      <c r="D5" s="10" t="s">
        <v>3</v>
      </c>
      <c r="E5" s="5"/>
      <c r="F5" s="5"/>
      <c r="G5" s="6"/>
      <c r="H5" s="6"/>
      <c r="I5" s="6"/>
    </row>
    <row r="6" spans="1:9" x14ac:dyDescent="0.2">
      <c r="C6" s="9"/>
      <c r="D6" s="10" t="s">
        <v>4</v>
      </c>
      <c r="E6" s="5"/>
      <c r="F6" s="5"/>
      <c r="G6" s="6"/>
      <c r="H6" s="6"/>
      <c r="I6" s="6"/>
    </row>
    <row r="7" spans="1:9" x14ac:dyDescent="0.2">
      <c r="C7" s="9"/>
      <c r="D7" s="10" t="s">
        <v>5</v>
      </c>
      <c r="E7" s="5"/>
      <c r="F7" s="5"/>
      <c r="G7" s="6"/>
      <c r="H7" s="6"/>
      <c r="I7" s="6"/>
    </row>
    <row r="8" spans="1:9" x14ac:dyDescent="0.2">
      <c r="A8" s="1"/>
      <c r="B8" s="2"/>
      <c r="C8" s="11"/>
      <c r="D8" s="12"/>
    </row>
    <row r="9" spans="1:9" x14ac:dyDescent="0.2">
      <c r="A9" s="1"/>
      <c r="B9" s="2"/>
      <c r="C9" s="14" t="s">
        <v>6</v>
      </c>
      <c r="D9" s="10" t="s">
        <v>7</v>
      </c>
    </row>
    <row r="10" spans="1:9" ht="38.25" x14ac:dyDescent="0.2">
      <c r="A10" s="1" t="s">
        <v>8</v>
      </c>
      <c r="B10" s="2"/>
      <c r="C10" s="15" t="s">
        <v>9</v>
      </c>
    </row>
    <row r="11" spans="1:9" ht="63.75" x14ac:dyDescent="0.2">
      <c r="A11" s="1" t="s">
        <v>10</v>
      </c>
      <c r="B11" s="2"/>
      <c r="C11" s="15" t="s">
        <v>11</v>
      </c>
    </row>
    <row r="12" spans="1:9" x14ac:dyDescent="0.2">
      <c r="A12" s="1" t="s">
        <v>12</v>
      </c>
      <c r="B12" s="2"/>
      <c r="C12" s="15" t="s">
        <v>13</v>
      </c>
    </row>
    <row r="13" spans="1:9" ht="15.75" customHeight="1" x14ac:dyDescent="0.2">
      <c r="A13" s="1" t="s">
        <v>14</v>
      </c>
      <c r="B13" s="2"/>
      <c r="C13" s="15" t="s">
        <v>15</v>
      </c>
      <c r="D13" s="17"/>
    </row>
    <row r="14" spans="1:9" x14ac:dyDescent="0.2">
      <c r="A14" s="1" t="s">
        <v>16</v>
      </c>
      <c r="B14" s="2"/>
      <c r="C14" s="15" t="s">
        <v>17</v>
      </c>
      <c r="D14" s="17"/>
    </row>
    <row r="15" spans="1:9" x14ac:dyDescent="0.2">
      <c r="A15" s="1" t="s">
        <v>18</v>
      </c>
      <c r="B15" s="2"/>
      <c r="C15" s="18">
        <v>3838</v>
      </c>
      <c r="D15" s="17"/>
    </row>
    <row r="16" spans="1:9" x14ac:dyDescent="0.2">
      <c r="A16" s="1" t="s">
        <v>19</v>
      </c>
      <c r="B16" s="2"/>
      <c r="C16" s="15" t="s">
        <v>20</v>
      </c>
      <c r="D16" s="17"/>
    </row>
    <row r="17" spans="1:6" ht="38.25" x14ac:dyDescent="0.2">
      <c r="A17" s="1" t="s">
        <v>21</v>
      </c>
      <c r="B17" s="2"/>
      <c r="C17" s="15" t="s">
        <v>22</v>
      </c>
      <c r="D17" s="17"/>
    </row>
    <row r="18" spans="1:6" x14ac:dyDescent="0.2">
      <c r="A18" s="1"/>
      <c r="B18" s="2"/>
      <c r="C18" s="19"/>
      <c r="D18" s="17"/>
    </row>
    <row r="19" spans="1:6" x14ac:dyDescent="0.2">
      <c r="A19" s="20" t="s">
        <v>23</v>
      </c>
      <c r="B19" s="21"/>
      <c r="C19" s="21"/>
      <c r="D19" s="21"/>
    </row>
    <row r="20" spans="1:6" x14ac:dyDescent="0.2">
      <c r="A20" s="22" t="s">
        <v>24</v>
      </c>
      <c r="B20" s="23"/>
      <c r="C20" s="24">
        <v>44926</v>
      </c>
      <c r="D20" s="23"/>
    </row>
    <row r="21" spans="1:6" x14ac:dyDescent="0.2">
      <c r="A21" s="25"/>
      <c r="B21" s="26"/>
      <c r="C21" s="26"/>
      <c r="D21" s="27" t="s">
        <v>25</v>
      </c>
    </row>
    <row r="22" spans="1:6" s="30" customFormat="1" ht="25.5" customHeight="1" x14ac:dyDescent="0.25">
      <c r="A22" s="28" t="s">
        <v>26</v>
      </c>
      <c r="B22" s="28" t="s">
        <v>27</v>
      </c>
      <c r="C22" s="28" t="s">
        <v>28</v>
      </c>
      <c r="D22" s="28" t="s">
        <v>29</v>
      </c>
      <c r="E22" s="29"/>
      <c r="F22" s="29"/>
    </row>
    <row r="23" spans="1:6" s="30" customFormat="1" x14ac:dyDescent="0.25">
      <c r="A23" s="31"/>
      <c r="B23" s="31"/>
      <c r="C23" s="31"/>
      <c r="D23" s="31"/>
      <c r="E23" s="29"/>
      <c r="F23" s="29"/>
    </row>
    <row r="24" spans="1:6" s="36" customFormat="1" x14ac:dyDescent="0.2">
      <c r="A24" s="32" t="s">
        <v>30</v>
      </c>
      <c r="B24" s="33"/>
      <c r="C24" s="34"/>
      <c r="D24" s="34"/>
      <c r="E24" s="35"/>
      <c r="F24" s="35"/>
    </row>
    <row r="25" spans="1:6" x14ac:dyDescent="0.2">
      <c r="A25" s="37" t="s">
        <v>31</v>
      </c>
      <c r="B25" s="38" t="s">
        <v>32</v>
      </c>
      <c r="C25" s="39">
        <v>16394188</v>
      </c>
      <c r="D25" s="39">
        <v>12926457</v>
      </c>
    </row>
    <row r="26" spans="1:6" ht="25.5" x14ac:dyDescent="0.2">
      <c r="A26" s="37" t="s">
        <v>33</v>
      </c>
      <c r="B26" s="38" t="s">
        <v>34</v>
      </c>
      <c r="C26" s="40">
        <f>SUM(C27:C31)</f>
        <v>759048</v>
      </c>
      <c r="D26" s="40">
        <f>SUM(D27:D31)</f>
        <v>518953</v>
      </c>
    </row>
    <row r="27" spans="1:6" outlineLevel="1" x14ac:dyDescent="0.2">
      <c r="A27" s="37" t="s">
        <v>35</v>
      </c>
      <c r="B27" s="38"/>
      <c r="C27" s="40"/>
      <c r="D27" s="40"/>
    </row>
    <row r="28" spans="1:6" outlineLevel="1" x14ac:dyDescent="0.2">
      <c r="A28" s="37" t="s">
        <v>36</v>
      </c>
      <c r="B28" s="38"/>
      <c r="C28" s="40">
        <v>680633</v>
      </c>
      <c r="D28" s="40">
        <v>428912</v>
      </c>
    </row>
    <row r="29" spans="1:6" ht="25.5" outlineLevel="1" x14ac:dyDescent="0.2">
      <c r="A29" s="37" t="s">
        <v>37</v>
      </c>
      <c r="B29" s="38"/>
      <c r="C29" s="40"/>
      <c r="D29" s="40"/>
    </row>
    <row r="30" spans="1:6" outlineLevel="1" x14ac:dyDescent="0.2">
      <c r="A30" s="37" t="s">
        <v>38</v>
      </c>
      <c r="B30" s="38"/>
      <c r="C30" s="40">
        <v>77692</v>
      </c>
      <c r="D30" s="40">
        <v>89318</v>
      </c>
    </row>
    <row r="31" spans="1:6" outlineLevel="1" x14ac:dyDescent="0.2">
      <c r="A31" s="37" t="s">
        <v>39</v>
      </c>
      <c r="B31" s="38"/>
      <c r="C31" s="40">
        <v>723</v>
      </c>
      <c r="D31" s="40">
        <v>723</v>
      </c>
    </row>
    <row r="32" spans="1:6" ht="25.5" x14ac:dyDescent="0.2">
      <c r="A32" s="37" t="s">
        <v>40</v>
      </c>
      <c r="B32" s="38" t="s">
        <v>41</v>
      </c>
      <c r="C32" s="40"/>
      <c r="D32" s="40"/>
    </row>
    <row r="33" spans="1:8" ht="25.5" x14ac:dyDescent="0.2">
      <c r="A33" s="37" t="s">
        <v>42</v>
      </c>
      <c r="B33" s="38" t="s">
        <v>43</v>
      </c>
      <c r="C33" s="40"/>
      <c r="D33" s="40"/>
    </row>
    <row r="34" spans="1:8" x14ac:dyDescent="0.2">
      <c r="A34" s="37" t="s">
        <v>44</v>
      </c>
      <c r="B34" s="38" t="s">
        <v>45</v>
      </c>
      <c r="C34" s="40"/>
      <c r="D34" s="40"/>
    </row>
    <row r="35" spans="1:8" x14ac:dyDescent="0.2">
      <c r="A35" s="37" t="s">
        <v>46</v>
      </c>
      <c r="B35" s="38" t="s">
        <v>47</v>
      </c>
      <c r="C35" s="41"/>
      <c r="D35" s="41"/>
    </row>
    <row r="36" spans="1:8" x14ac:dyDescent="0.2">
      <c r="A36" s="37" t="s">
        <v>48</v>
      </c>
      <c r="B36" s="38" t="s">
        <v>49</v>
      </c>
      <c r="C36" s="42">
        <f>SUM(C37:C38)</f>
        <v>14534899</v>
      </c>
      <c r="D36" s="42">
        <f>SUM(D37:D38)</f>
        <v>12211936</v>
      </c>
    </row>
    <row r="37" spans="1:8" s="47" customFormat="1" outlineLevel="1" x14ac:dyDescent="0.2">
      <c r="A37" s="43" t="s">
        <v>50</v>
      </c>
      <c r="B37" s="44"/>
      <c r="C37" s="45">
        <v>14451586</v>
      </c>
      <c r="D37" s="45">
        <v>12182881</v>
      </c>
      <c r="E37" s="46"/>
      <c r="F37" s="46"/>
    </row>
    <row r="38" spans="1:8" s="47" customFormat="1" outlineLevel="1" x14ac:dyDescent="0.2">
      <c r="A38" s="48" t="s">
        <v>51</v>
      </c>
      <c r="B38" s="49"/>
      <c r="C38" s="50">
        <v>83313</v>
      </c>
      <c r="D38" s="50">
        <v>29055</v>
      </c>
      <c r="E38" s="51"/>
      <c r="F38" s="51"/>
      <c r="G38" s="52"/>
      <c r="H38" s="53"/>
    </row>
    <row r="39" spans="1:8" x14ac:dyDescent="0.2">
      <c r="A39" s="37" t="s">
        <v>52</v>
      </c>
      <c r="B39" s="54" t="s">
        <v>53</v>
      </c>
      <c r="C39" s="55">
        <v>26609</v>
      </c>
      <c r="D39" s="55">
        <v>8431</v>
      </c>
      <c r="E39" s="51"/>
      <c r="F39" s="51"/>
      <c r="G39" s="6"/>
      <c r="H39" s="6"/>
    </row>
    <row r="40" spans="1:8" x14ac:dyDescent="0.2">
      <c r="A40" s="37" t="s">
        <v>54</v>
      </c>
      <c r="B40" s="54" t="s">
        <v>55</v>
      </c>
      <c r="C40" s="55"/>
      <c r="D40" s="55"/>
      <c r="E40" s="51"/>
      <c r="F40" s="51"/>
      <c r="G40" s="6"/>
      <c r="H40" s="6"/>
    </row>
    <row r="41" spans="1:8" x14ac:dyDescent="0.2">
      <c r="A41" s="56" t="s">
        <v>56</v>
      </c>
      <c r="B41" s="54" t="s">
        <v>57</v>
      </c>
      <c r="C41" s="55">
        <v>1557436</v>
      </c>
      <c r="D41" s="55">
        <v>929386</v>
      </c>
      <c r="E41" s="51"/>
      <c r="F41" s="51"/>
      <c r="G41" s="6"/>
      <c r="H41" s="6"/>
    </row>
    <row r="42" spans="1:8" x14ac:dyDescent="0.2">
      <c r="A42" s="56" t="s">
        <v>58</v>
      </c>
      <c r="B42" s="57" t="s">
        <v>59</v>
      </c>
      <c r="C42" s="55">
        <v>56283825</v>
      </c>
      <c r="D42" s="55">
        <v>35010024</v>
      </c>
      <c r="E42" s="58"/>
      <c r="F42" s="58"/>
      <c r="G42" s="6"/>
      <c r="H42" s="6"/>
    </row>
    <row r="43" spans="1:8" x14ac:dyDescent="0.2">
      <c r="A43" s="56" t="s">
        <v>60</v>
      </c>
      <c r="B43" s="57" t="s">
        <v>61</v>
      </c>
      <c r="C43" s="55"/>
      <c r="D43" s="55"/>
      <c r="E43" s="58"/>
      <c r="F43" s="58"/>
      <c r="G43" s="6"/>
      <c r="H43" s="6"/>
    </row>
    <row r="44" spans="1:8" x14ac:dyDescent="0.2">
      <c r="A44" s="56" t="s">
        <v>62</v>
      </c>
      <c r="B44" s="57" t="s">
        <v>63</v>
      </c>
      <c r="C44" s="55">
        <f>SUM(C45:C46)</f>
        <v>23086814</v>
      </c>
      <c r="D44" s="55">
        <f>SUM(D45:D46)</f>
        <v>13351680</v>
      </c>
      <c r="E44" s="58"/>
      <c r="F44" s="58"/>
      <c r="G44" s="53"/>
      <c r="H44" s="6"/>
    </row>
    <row r="45" spans="1:8" x14ac:dyDescent="0.2">
      <c r="A45" s="59" t="s">
        <v>64</v>
      </c>
      <c r="B45" s="60"/>
      <c r="C45" s="61">
        <v>17919140</v>
      </c>
      <c r="D45" s="61">
        <v>10295343</v>
      </c>
      <c r="E45" s="62"/>
      <c r="F45" s="62"/>
      <c r="G45" s="53"/>
      <c r="H45" s="63"/>
    </row>
    <row r="46" spans="1:8" x14ac:dyDescent="0.2">
      <c r="A46" s="59" t="s">
        <v>65</v>
      </c>
      <c r="B46" s="60"/>
      <c r="C46" s="61">
        <v>5167674</v>
      </c>
      <c r="D46" s="61">
        <v>3056337</v>
      </c>
      <c r="E46" s="51"/>
      <c r="F46" s="51"/>
      <c r="G46" s="53"/>
      <c r="H46" s="6"/>
    </row>
    <row r="47" spans="1:8" s="36" customFormat="1" x14ac:dyDescent="0.2">
      <c r="A47" s="64" t="s">
        <v>66</v>
      </c>
      <c r="B47" s="65">
        <v>100</v>
      </c>
      <c r="C47" s="66">
        <f>C25+C26+C32+C33+C34+C35+C36+C39+C40+C41+C42+C43+C44</f>
        <v>112642819</v>
      </c>
      <c r="D47" s="66">
        <f>D25+D26+D32+D33+D34+D35+D36+D39+D40+D41+D42+D43+D44</f>
        <v>74956867</v>
      </c>
      <c r="E47" s="67"/>
      <c r="F47" s="67"/>
      <c r="G47" s="68"/>
      <c r="H47" s="68"/>
    </row>
    <row r="48" spans="1:8" s="36" customFormat="1" x14ac:dyDescent="0.2">
      <c r="A48" s="64" t="s">
        <v>67</v>
      </c>
      <c r="B48" s="65">
        <v>101</v>
      </c>
      <c r="C48" s="69"/>
      <c r="D48" s="69"/>
      <c r="E48" s="67"/>
      <c r="F48" s="67"/>
      <c r="G48" s="68"/>
      <c r="H48" s="68"/>
    </row>
    <row r="49" spans="1:6" s="36" customFormat="1" x14ac:dyDescent="0.2">
      <c r="A49" s="32" t="s">
        <v>68</v>
      </c>
      <c r="B49" s="70"/>
      <c r="C49" s="34"/>
      <c r="D49" s="34"/>
      <c r="E49" s="35"/>
      <c r="F49" s="35"/>
    </row>
    <row r="50" spans="1:6" ht="25.5" x14ac:dyDescent="0.2">
      <c r="A50" s="37" t="s">
        <v>69</v>
      </c>
      <c r="B50" s="38">
        <v>110</v>
      </c>
      <c r="C50" s="40">
        <f>SUM(C51:C56)</f>
        <v>276625</v>
      </c>
      <c r="D50" s="40">
        <f>SUM(D51:D56)</f>
        <v>194058</v>
      </c>
    </row>
    <row r="51" spans="1:6" outlineLevel="1" x14ac:dyDescent="0.2">
      <c r="A51" s="37" t="s">
        <v>70</v>
      </c>
      <c r="B51" s="38"/>
      <c r="C51" s="40"/>
      <c r="D51" s="40"/>
    </row>
    <row r="52" spans="1:6" outlineLevel="1" x14ac:dyDescent="0.2">
      <c r="A52" s="37" t="s">
        <v>71</v>
      </c>
      <c r="B52" s="38"/>
      <c r="C52" s="40">
        <v>189432</v>
      </c>
      <c r="D52" s="71">
        <v>76778</v>
      </c>
    </row>
    <row r="53" spans="1:6" outlineLevel="1" x14ac:dyDescent="0.2">
      <c r="A53" s="37" t="s">
        <v>36</v>
      </c>
      <c r="B53" s="38"/>
      <c r="C53" s="40"/>
      <c r="D53" s="71">
        <v>1766</v>
      </c>
    </row>
    <row r="54" spans="1:6" ht="25.5" outlineLevel="1" x14ac:dyDescent="0.2">
      <c r="A54" s="37" t="s">
        <v>72</v>
      </c>
      <c r="B54" s="38"/>
      <c r="C54" s="40"/>
      <c r="D54" s="71"/>
    </row>
    <row r="55" spans="1:6" outlineLevel="1" x14ac:dyDescent="0.2">
      <c r="A55" s="37" t="s">
        <v>38</v>
      </c>
      <c r="B55" s="38"/>
      <c r="C55" s="40">
        <v>87193</v>
      </c>
      <c r="D55" s="71">
        <v>115514</v>
      </c>
    </row>
    <row r="56" spans="1:6" outlineLevel="1" x14ac:dyDescent="0.2">
      <c r="A56" s="37" t="s">
        <v>73</v>
      </c>
      <c r="B56" s="38"/>
      <c r="C56" s="40"/>
      <c r="D56" s="40"/>
    </row>
    <row r="57" spans="1:6" ht="25.5" x14ac:dyDescent="0.2">
      <c r="A57" s="37" t="s">
        <v>74</v>
      </c>
      <c r="B57" s="38">
        <v>111</v>
      </c>
      <c r="C57" s="40">
        <v>110704</v>
      </c>
      <c r="D57" s="40">
        <v>765982</v>
      </c>
    </row>
    <row r="58" spans="1:6" ht="25.5" x14ac:dyDescent="0.2">
      <c r="A58" s="37" t="s">
        <v>75</v>
      </c>
      <c r="B58" s="38">
        <v>112</v>
      </c>
      <c r="C58" s="40"/>
      <c r="D58" s="40"/>
    </row>
    <row r="59" spans="1:6" x14ac:dyDescent="0.2">
      <c r="A59" s="37" t="s">
        <v>76</v>
      </c>
      <c r="B59" s="38">
        <v>113</v>
      </c>
      <c r="C59" s="40"/>
      <c r="D59" s="40"/>
    </row>
    <row r="60" spans="1:6" x14ac:dyDescent="0.2">
      <c r="A60" s="72" t="s">
        <v>77</v>
      </c>
      <c r="B60" s="73">
        <v>114</v>
      </c>
      <c r="C60" s="74">
        <v>0</v>
      </c>
      <c r="D60" s="74">
        <v>0</v>
      </c>
    </row>
    <row r="61" spans="1:6" s="47" customFormat="1" x14ac:dyDescent="0.2">
      <c r="A61" s="75" t="s">
        <v>78</v>
      </c>
      <c r="B61" s="73">
        <v>115</v>
      </c>
      <c r="C61" s="76">
        <f>SUM(C62:C63)</f>
        <v>956636</v>
      </c>
      <c r="D61" s="76">
        <f>SUM(D62:D63)</f>
        <v>2704541</v>
      </c>
      <c r="E61" s="46"/>
      <c r="F61" s="46"/>
    </row>
    <row r="62" spans="1:6" s="47" customFormat="1" outlineLevel="1" x14ac:dyDescent="0.2">
      <c r="A62" s="77" t="s">
        <v>79</v>
      </c>
      <c r="B62" s="73"/>
      <c r="C62" s="76"/>
      <c r="D62" s="76"/>
      <c r="E62" s="46"/>
      <c r="F62" s="46"/>
    </row>
    <row r="63" spans="1:6" s="47" customFormat="1" outlineLevel="1" x14ac:dyDescent="0.2">
      <c r="A63" s="77" t="s">
        <v>80</v>
      </c>
      <c r="B63" s="73"/>
      <c r="C63" s="76">
        <v>956636</v>
      </c>
      <c r="D63" s="76">
        <v>2704541</v>
      </c>
      <c r="E63" s="46"/>
      <c r="F63" s="46"/>
    </row>
    <row r="64" spans="1:6" s="47" customFormat="1" x14ac:dyDescent="0.2">
      <c r="A64" s="75" t="s">
        <v>81</v>
      </c>
      <c r="B64" s="73">
        <v>116</v>
      </c>
      <c r="C64" s="76"/>
      <c r="D64" s="76"/>
      <c r="E64" s="46"/>
      <c r="F64" s="46"/>
    </row>
    <row r="65" spans="1:7" x14ac:dyDescent="0.2">
      <c r="A65" s="37" t="s">
        <v>82</v>
      </c>
      <c r="B65" s="38">
        <v>117</v>
      </c>
      <c r="C65" s="41">
        <f>SUM(C66:C67)</f>
        <v>0</v>
      </c>
      <c r="D65" s="41">
        <f>SUM(D66:D67)</f>
        <v>0</v>
      </c>
    </row>
    <row r="66" spans="1:7" s="47" customFormat="1" outlineLevel="1" x14ac:dyDescent="0.2">
      <c r="A66" s="43" t="s">
        <v>50</v>
      </c>
      <c r="B66" s="44"/>
      <c r="C66" s="45"/>
      <c r="D66" s="45"/>
      <c r="E66" s="46"/>
      <c r="F66" s="46"/>
    </row>
    <row r="67" spans="1:7" s="47" customFormat="1" outlineLevel="1" x14ac:dyDescent="0.2">
      <c r="A67" s="43" t="s">
        <v>51</v>
      </c>
      <c r="B67" s="44"/>
      <c r="C67" s="45"/>
      <c r="D67" s="45"/>
      <c r="E67" s="46"/>
      <c r="F67" s="46"/>
    </row>
    <row r="68" spans="1:7" s="47" customFormat="1" x14ac:dyDescent="0.2">
      <c r="A68" s="75" t="s">
        <v>83</v>
      </c>
      <c r="B68" s="38">
        <v>118</v>
      </c>
      <c r="C68" s="45"/>
      <c r="D68" s="45"/>
      <c r="E68" s="46"/>
      <c r="F68" s="46"/>
    </row>
    <row r="69" spans="1:7" s="47" customFormat="1" x14ac:dyDescent="0.2">
      <c r="A69" s="75" t="s">
        <v>84</v>
      </c>
      <c r="B69" s="38">
        <v>119</v>
      </c>
      <c r="C69" s="45"/>
      <c r="D69" s="45"/>
      <c r="E69" s="46"/>
      <c r="F69" s="46"/>
    </row>
    <row r="70" spans="1:7" x14ac:dyDescent="0.2">
      <c r="A70" s="37" t="s">
        <v>85</v>
      </c>
      <c r="B70" s="38">
        <v>120</v>
      </c>
      <c r="C70" s="40"/>
      <c r="D70" s="40"/>
    </row>
    <row r="71" spans="1:7" x14ac:dyDescent="0.2">
      <c r="A71" s="37" t="s">
        <v>86</v>
      </c>
      <c r="B71" s="38">
        <v>121</v>
      </c>
      <c r="C71" s="40">
        <v>32847931</v>
      </c>
      <c r="D71" s="40">
        <v>23741487</v>
      </c>
    </row>
    <row r="72" spans="1:7" x14ac:dyDescent="0.2">
      <c r="A72" s="37" t="s">
        <v>87</v>
      </c>
      <c r="B72" s="38">
        <v>122</v>
      </c>
      <c r="C72" s="40">
        <v>130596</v>
      </c>
      <c r="D72" s="40">
        <v>175481</v>
      </c>
    </row>
    <row r="73" spans="1:7" x14ac:dyDescent="0.2">
      <c r="A73" s="37" t="s">
        <v>60</v>
      </c>
      <c r="B73" s="38">
        <v>123</v>
      </c>
      <c r="C73" s="40">
        <v>0</v>
      </c>
      <c r="D73" s="40"/>
    </row>
    <row r="74" spans="1:7" x14ac:dyDescent="0.2">
      <c r="A74" s="37" t="s">
        <v>88</v>
      </c>
      <c r="B74" s="38">
        <v>124</v>
      </c>
      <c r="C74" s="40">
        <v>315624</v>
      </c>
      <c r="D74" s="40">
        <v>317098</v>
      </c>
    </row>
    <row r="75" spans="1:7" x14ac:dyDescent="0.2">
      <c r="A75" s="37" t="s">
        <v>89</v>
      </c>
      <c r="B75" s="38">
        <v>125</v>
      </c>
      <c r="C75" s="40">
        <v>429000</v>
      </c>
      <c r="D75" s="40">
        <v>2308509</v>
      </c>
    </row>
    <row r="76" spans="1:7" x14ac:dyDescent="0.2">
      <c r="A76" s="37" t="s">
        <v>90</v>
      </c>
      <c r="B76" s="38">
        <v>126</v>
      </c>
      <c r="C76" s="40">
        <v>44255</v>
      </c>
      <c r="D76" s="40">
        <v>34889</v>
      </c>
    </row>
    <row r="77" spans="1:7" x14ac:dyDescent="0.2">
      <c r="A77" s="72" t="s">
        <v>91</v>
      </c>
      <c r="B77" s="73">
        <v>127</v>
      </c>
      <c r="C77" s="78">
        <f>SUM(C78:C80)</f>
        <v>7367684</v>
      </c>
      <c r="D77" s="78">
        <f>SUM(D78:D80)</f>
        <v>6789876</v>
      </c>
      <c r="G77" s="79"/>
    </row>
    <row r="78" spans="1:7" outlineLevel="1" x14ac:dyDescent="0.2">
      <c r="A78" s="43" t="s">
        <v>92</v>
      </c>
      <c r="B78" s="80"/>
      <c r="C78" s="76">
        <v>5059281</v>
      </c>
      <c r="D78" s="76">
        <v>1934328</v>
      </c>
    </row>
    <row r="79" spans="1:7" outlineLevel="1" x14ac:dyDescent="0.2">
      <c r="A79" s="81" t="s">
        <v>91</v>
      </c>
      <c r="B79" s="80"/>
      <c r="C79" s="76">
        <v>2308403</v>
      </c>
      <c r="D79" s="76">
        <v>4855548</v>
      </c>
    </row>
    <row r="80" spans="1:7" outlineLevel="1" x14ac:dyDescent="0.2">
      <c r="A80" s="82" t="s">
        <v>93</v>
      </c>
      <c r="B80" s="83"/>
      <c r="C80" s="84"/>
      <c r="D80" s="84"/>
      <c r="E80" s="51"/>
      <c r="F80" s="58"/>
      <c r="G80" s="6"/>
    </row>
    <row r="81" spans="1:6" s="36" customFormat="1" x14ac:dyDescent="0.2">
      <c r="A81" s="32" t="s">
        <v>94</v>
      </c>
      <c r="B81" s="70">
        <v>200</v>
      </c>
      <c r="C81" s="85">
        <f>C50+C57+C58+C59+C60+C61+C64+C65+C68+C658+C70+C71+C72+C73+C74+C75+C76+C77+C69</f>
        <v>42479055</v>
      </c>
      <c r="D81" s="85">
        <f>D50+D57+D58+D59+D60+D61+D64+D65+D68+D658+D70+D71+D72+D73+D74+D75+D76+D77+D69</f>
        <v>37031921</v>
      </c>
      <c r="E81" s="35"/>
      <c r="F81" s="35"/>
    </row>
    <row r="82" spans="1:6" s="36" customFormat="1" x14ac:dyDescent="0.2">
      <c r="A82" s="32" t="s">
        <v>95</v>
      </c>
      <c r="B82" s="33"/>
      <c r="C82" s="85">
        <f>C81+C48+C47</f>
        <v>155121874</v>
      </c>
      <c r="D82" s="85">
        <f>D81+D48+D47</f>
        <v>111988788</v>
      </c>
      <c r="E82" s="35"/>
      <c r="F82" s="35"/>
    </row>
    <row r="83" spans="1:6" s="90" customFormat="1" ht="25.5" x14ac:dyDescent="0.25">
      <c r="A83" s="86" t="s">
        <v>96</v>
      </c>
      <c r="B83" s="87" t="s">
        <v>27</v>
      </c>
      <c r="C83" s="88"/>
      <c r="D83" s="88"/>
      <c r="E83" s="89"/>
      <c r="F83" s="89"/>
    </row>
    <row r="84" spans="1:6" s="36" customFormat="1" x14ac:dyDescent="0.2">
      <c r="A84" s="32" t="s">
        <v>97</v>
      </c>
      <c r="B84" s="33"/>
      <c r="C84" s="34"/>
      <c r="D84" s="34"/>
      <c r="E84" s="35"/>
      <c r="F84" s="35"/>
    </row>
    <row r="85" spans="1:6" ht="25.5" x14ac:dyDescent="0.2">
      <c r="A85" s="37" t="s">
        <v>98</v>
      </c>
      <c r="B85" s="38">
        <v>210</v>
      </c>
      <c r="C85" s="41">
        <f>SUM(C86:C89)</f>
        <v>14500</v>
      </c>
      <c r="D85" s="41">
        <f>SUM(D86:D89)</f>
        <v>17804</v>
      </c>
    </row>
    <row r="86" spans="1:6" s="47" customFormat="1" outlineLevel="2" x14ac:dyDescent="0.2">
      <c r="A86" s="43" t="s">
        <v>99</v>
      </c>
      <c r="B86" s="80"/>
      <c r="C86" s="76"/>
      <c r="D86" s="76"/>
      <c r="E86" s="13"/>
      <c r="F86" s="13"/>
    </row>
    <row r="87" spans="1:6" s="47" customFormat="1" outlineLevel="2" x14ac:dyDescent="0.2">
      <c r="A87" s="91" t="s">
        <v>100</v>
      </c>
      <c r="B87" s="80"/>
      <c r="C87" s="76">
        <v>14500</v>
      </c>
      <c r="D87" s="76">
        <v>17804</v>
      </c>
      <c r="E87" s="46"/>
      <c r="F87" s="46"/>
    </row>
    <row r="88" spans="1:6" s="47" customFormat="1" outlineLevel="2" x14ac:dyDescent="0.2">
      <c r="A88" s="43" t="s">
        <v>101</v>
      </c>
      <c r="B88" s="80"/>
      <c r="C88" s="76"/>
      <c r="D88" s="76"/>
      <c r="E88" s="46"/>
      <c r="F88" s="46"/>
    </row>
    <row r="89" spans="1:6" s="47" customFormat="1" outlineLevel="2" x14ac:dyDescent="0.2">
      <c r="A89" s="43" t="s">
        <v>102</v>
      </c>
      <c r="B89" s="80"/>
      <c r="C89" s="76"/>
      <c r="D89" s="76"/>
      <c r="E89" s="46"/>
      <c r="F89" s="46"/>
    </row>
    <row r="90" spans="1:6" s="47" customFormat="1" ht="25.5" outlineLevel="2" x14ac:dyDescent="0.2">
      <c r="A90" s="37" t="s">
        <v>103</v>
      </c>
      <c r="B90" s="73">
        <v>211</v>
      </c>
      <c r="C90" s="76"/>
      <c r="D90" s="76"/>
      <c r="E90" s="46"/>
      <c r="F90" s="46"/>
    </row>
    <row r="91" spans="1:6" x14ac:dyDescent="0.2">
      <c r="A91" s="37" t="s">
        <v>44</v>
      </c>
      <c r="B91" s="38">
        <v>212</v>
      </c>
      <c r="C91" s="40"/>
      <c r="D91" s="40"/>
    </row>
    <row r="92" spans="1:6" x14ac:dyDescent="0.2">
      <c r="A92" s="37" t="s">
        <v>104</v>
      </c>
      <c r="B92" s="38">
        <v>213</v>
      </c>
      <c r="C92" s="41">
        <f>SUM(C93:C94)</f>
        <v>643390</v>
      </c>
      <c r="D92" s="41">
        <f>SUM(D93:D94)</f>
        <v>0</v>
      </c>
    </row>
    <row r="93" spans="1:6" s="47" customFormat="1" outlineLevel="1" x14ac:dyDescent="0.2">
      <c r="A93" s="43" t="s">
        <v>105</v>
      </c>
      <c r="B93" s="44"/>
      <c r="C93" s="45"/>
      <c r="D93" s="45"/>
      <c r="E93" s="13"/>
      <c r="F93" s="13"/>
    </row>
    <row r="94" spans="1:6" s="47" customFormat="1" outlineLevel="1" x14ac:dyDescent="0.2">
      <c r="A94" s="43" t="s">
        <v>106</v>
      </c>
      <c r="B94" s="44"/>
      <c r="C94" s="45">
        <v>643390</v>
      </c>
      <c r="D94" s="45"/>
      <c r="E94" s="13"/>
      <c r="F94" s="46"/>
    </row>
    <row r="95" spans="1:6" x14ac:dyDescent="0.2">
      <c r="A95" s="37" t="s">
        <v>107</v>
      </c>
      <c r="B95" s="38">
        <v>214</v>
      </c>
      <c r="C95" s="41">
        <f>C96+C97</f>
        <v>15455664</v>
      </c>
      <c r="D95" s="41">
        <f>D96+D97</f>
        <v>9267444</v>
      </c>
    </row>
    <row r="96" spans="1:6" s="47" customFormat="1" outlineLevel="1" x14ac:dyDescent="0.2">
      <c r="A96" s="43" t="s">
        <v>108</v>
      </c>
      <c r="B96" s="44"/>
      <c r="C96" s="45">
        <v>15333289</v>
      </c>
      <c r="D96" s="45">
        <v>9164709</v>
      </c>
      <c r="E96" s="46"/>
      <c r="F96" s="46"/>
    </row>
    <row r="97" spans="1:7" s="47" customFormat="1" outlineLevel="1" x14ac:dyDescent="0.2">
      <c r="A97" s="43" t="s">
        <v>109</v>
      </c>
      <c r="B97" s="44"/>
      <c r="C97" s="45">
        <v>122375</v>
      </c>
      <c r="D97" s="45">
        <v>102735</v>
      </c>
      <c r="E97" s="46"/>
      <c r="F97" s="46"/>
    </row>
    <row r="98" spans="1:7" x14ac:dyDescent="0.2">
      <c r="A98" s="37" t="s">
        <v>110</v>
      </c>
      <c r="B98" s="38">
        <v>215</v>
      </c>
      <c r="C98" s="40">
        <v>1716758</v>
      </c>
      <c r="D98" s="40">
        <v>2442389</v>
      </c>
    </row>
    <row r="99" spans="1:7" x14ac:dyDescent="0.2">
      <c r="A99" s="37" t="s">
        <v>111</v>
      </c>
      <c r="B99" s="38">
        <v>216</v>
      </c>
      <c r="C99" s="40">
        <v>780714</v>
      </c>
      <c r="D99" s="40">
        <v>19621</v>
      </c>
    </row>
    <row r="100" spans="1:7" x14ac:dyDescent="0.2">
      <c r="A100" s="37" t="s">
        <v>112</v>
      </c>
      <c r="B100" s="38">
        <v>217</v>
      </c>
      <c r="C100" s="40">
        <v>780256</v>
      </c>
      <c r="D100" s="40">
        <v>687358</v>
      </c>
    </row>
    <row r="101" spans="1:7" x14ac:dyDescent="0.2">
      <c r="A101" s="37" t="s">
        <v>113</v>
      </c>
      <c r="B101" s="38">
        <v>218</v>
      </c>
      <c r="C101" s="40">
        <v>1693</v>
      </c>
      <c r="D101" s="40">
        <v>4038</v>
      </c>
    </row>
    <row r="102" spans="1:7" x14ac:dyDescent="0.2">
      <c r="A102" s="37" t="s">
        <v>114</v>
      </c>
      <c r="B102" s="38">
        <v>219</v>
      </c>
      <c r="C102" s="40">
        <v>36168218</v>
      </c>
      <c r="D102" s="40">
        <v>17392251</v>
      </c>
    </row>
    <row r="103" spans="1:7" x14ac:dyDescent="0.2">
      <c r="A103" s="37" t="s">
        <v>115</v>
      </c>
      <c r="B103" s="38">
        <v>220</v>
      </c>
      <c r="C103" s="40"/>
      <c r="D103" s="40"/>
    </row>
    <row r="104" spans="1:7" x14ac:dyDescent="0.2">
      <c r="A104" s="37" t="s">
        <v>116</v>
      </c>
      <c r="B104" s="38">
        <v>221</v>
      </c>
      <c r="C104" s="40">
        <v>50283</v>
      </c>
      <c r="D104" s="40">
        <v>50328</v>
      </c>
    </row>
    <row r="105" spans="1:7" x14ac:dyDescent="0.2">
      <c r="A105" s="72" t="s">
        <v>117</v>
      </c>
      <c r="B105" s="38">
        <v>222</v>
      </c>
      <c r="C105" s="40">
        <f>SUM(C106:C107)</f>
        <v>1832031</v>
      </c>
      <c r="D105" s="40">
        <f>SUM(D106:D107)</f>
        <v>1358818</v>
      </c>
      <c r="G105" s="79"/>
    </row>
    <row r="106" spans="1:7" x14ac:dyDescent="0.2">
      <c r="A106" s="72" t="s">
        <v>118</v>
      </c>
      <c r="B106" s="38"/>
      <c r="C106" s="40">
        <v>780816</v>
      </c>
      <c r="D106" s="40">
        <v>770841</v>
      </c>
      <c r="G106" s="79"/>
    </row>
    <row r="107" spans="1:7" x14ac:dyDescent="0.2">
      <c r="A107" s="59" t="s">
        <v>65</v>
      </c>
      <c r="B107" s="92"/>
      <c r="C107" s="61">
        <v>1051215</v>
      </c>
      <c r="D107" s="61">
        <v>587977</v>
      </c>
      <c r="E107" s="51"/>
      <c r="F107" s="58"/>
      <c r="G107" s="53"/>
    </row>
    <row r="108" spans="1:7" s="36" customFormat="1" x14ac:dyDescent="0.2">
      <c r="A108" s="32" t="s">
        <v>119</v>
      </c>
      <c r="B108" s="70">
        <v>300</v>
      </c>
      <c r="C108" s="85">
        <f>C85+SUM(C90:C92)+C95+SUM(C98:C105)</f>
        <v>57443507</v>
      </c>
      <c r="D108" s="85">
        <f>D85+SUM(D90:D92)+D95+SUM(D98:D105)</f>
        <v>31240051</v>
      </c>
      <c r="E108" s="35"/>
      <c r="F108" s="35"/>
    </row>
    <row r="109" spans="1:7" s="36" customFormat="1" x14ac:dyDescent="0.2">
      <c r="A109" s="32" t="s">
        <v>120</v>
      </c>
      <c r="B109" s="70">
        <v>301</v>
      </c>
      <c r="C109" s="34"/>
      <c r="D109" s="34"/>
      <c r="E109" s="35"/>
      <c r="F109" s="35"/>
    </row>
    <row r="110" spans="1:7" s="36" customFormat="1" x14ac:dyDescent="0.2">
      <c r="A110" s="32" t="s">
        <v>121</v>
      </c>
      <c r="B110" s="33"/>
      <c r="C110" s="34"/>
      <c r="D110" s="34"/>
      <c r="E110" s="35"/>
      <c r="F110" s="35"/>
    </row>
    <row r="111" spans="1:7" ht="25.5" x14ac:dyDescent="0.2">
      <c r="A111" s="37" t="s">
        <v>122</v>
      </c>
      <c r="B111" s="38">
        <v>310</v>
      </c>
      <c r="C111" s="93">
        <f>SUM(C112:C115)</f>
        <v>406013</v>
      </c>
      <c r="D111" s="93">
        <f>SUM(D112:D115)</f>
        <v>447724</v>
      </c>
    </row>
    <row r="112" spans="1:7" s="47" customFormat="1" outlineLevel="2" x14ac:dyDescent="0.2">
      <c r="A112" s="43" t="s">
        <v>99</v>
      </c>
      <c r="B112" s="80"/>
      <c r="C112" s="76"/>
      <c r="D112" s="76"/>
      <c r="E112" s="13"/>
      <c r="F112" s="13"/>
    </row>
    <row r="113" spans="1:6" s="47" customFormat="1" ht="25.5" outlineLevel="2" x14ac:dyDescent="0.2">
      <c r="A113" s="94" t="s">
        <v>100</v>
      </c>
      <c r="B113" s="80"/>
      <c r="C113" s="76">
        <v>141186</v>
      </c>
      <c r="D113" s="76">
        <v>182897</v>
      </c>
      <c r="E113" s="46"/>
      <c r="F113" s="46"/>
    </row>
    <row r="114" spans="1:6" s="47" customFormat="1" outlineLevel="2" x14ac:dyDescent="0.2">
      <c r="A114" s="43" t="s">
        <v>101</v>
      </c>
      <c r="B114" s="80"/>
      <c r="C114" s="76"/>
      <c r="D114" s="76"/>
      <c r="E114" s="46"/>
      <c r="F114" s="46"/>
    </row>
    <row r="115" spans="1:6" s="47" customFormat="1" outlineLevel="2" x14ac:dyDescent="0.2">
      <c r="A115" s="43" t="s">
        <v>123</v>
      </c>
      <c r="B115" s="80"/>
      <c r="C115" s="76">
        <v>264827</v>
      </c>
      <c r="D115" s="76">
        <v>264827</v>
      </c>
      <c r="E115" s="46"/>
      <c r="F115" s="46"/>
    </row>
    <row r="116" spans="1:6" s="47" customFormat="1" ht="25.5" outlineLevel="2" x14ac:dyDescent="0.2">
      <c r="A116" s="37" t="s">
        <v>124</v>
      </c>
      <c r="B116" s="73">
        <v>311</v>
      </c>
      <c r="C116" s="76"/>
      <c r="D116" s="76"/>
      <c r="E116" s="46"/>
      <c r="F116" s="46"/>
    </row>
    <row r="117" spans="1:6" x14ac:dyDescent="0.2">
      <c r="A117" s="37" t="s">
        <v>76</v>
      </c>
      <c r="B117" s="38">
        <v>312</v>
      </c>
      <c r="C117" s="40"/>
      <c r="D117" s="40"/>
    </row>
    <row r="118" spans="1:6" x14ac:dyDescent="0.2">
      <c r="A118" s="37" t="s">
        <v>125</v>
      </c>
      <c r="B118" s="38">
        <v>313</v>
      </c>
      <c r="C118" s="93">
        <f>SUM(C119:C120)</f>
        <v>633257</v>
      </c>
      <c r="D118" s="93">
        <f>SUM(D119:D120)</f>
        <v>108057</v>
      </c>
    </row>
    <row r="119" spans="1:6" s="47" customFormat="1" outlineLevel="1" x14ac:dyDescent="0.2">
      <c r="A119" s="43" t="s">
        <v>105</v>
      </c>
      <c r="B119" s="44"/>
      <c r="C119" s="45"/>
      <c r="D119" s="45"/>
      <c r="E119" s="46"/>
      <c r="F119" s="46"/>
    </row>
    <row r="120" spans="1:6" s="47" customFormat="1" outlineLevel="1" x14ac:dyDescent="0.2">
      <c r="A120" s="43" t="s">
        <v>106</v>
      </c>
      <c r="B120" s="44"/>
      <c r="C120" s="45">
        <v>633257</v>
      </c>
      <c r="D120" s="45">
        <v>108057</v>
      </c>
      <c r="E120" s="46"/>
      <c r="F120" s="46"/>
    </row>
    <row r="121" spans="1:6" x14ac:dyDescent="0.2">
      <c r="A121" s="37" t="s">
        <v>126</v>
      </c>
      <c r="B121" s="38">
        <v>314</v>
      </c>
      <c r="C121" s="93">
        <f>SUM(C122:C123)</f>
        <v>59952</v>
      </c>
      <c r="D121" s="93">
        <f>SUM(D122:D123)</f>
        <v>0</v>
      </c>
    </row>
    <row r="122" spans="1:6" s="47" customFormat="1" outlineLevel="1" x14ac:dyDescent="0.2">
      <c r="A122" s="43" t="s">
        <v>108</v>
      </c>
      <c r="B122" s="44"/>
      <c r="C122" s="45"/>
      <c r="D122" s="45"/>
      <c r="E122" s="46"/>
      <c r="F122" s="46"/>
    </row>
    <row r="123" spans="1:6" s="47" customFormat="1" outlineLevel="1" x14ac:dyDescent="0.2">
      <c r="A123" s="43" t="s">
        <v>109</v>
      </c>
      <c r="B123" s="44"/>
      <c r="C123" s="45">
        <v>59952</v>
      </c>
      <c r="D123" s="45"/>
      <c r="E123" s="46"/>
      <c r="F123" s="46"/>
    </row>
    <row r="124" spans="1:6" x14ac:dyDescent="0.2">
      <c r="A124" s="37" t="s">
        <v>127</v>
      </c>
      <c r="B124" s="38">
        <v>315</v>
      </c>
      <c r="C124" s="40">
        <v>9376680</v>
      </c>
      <c r="D124" s="40">
        <v>1468689</v>
      </c>
    </row>
    <row r="125" spans="1:6" x14ac:dyDescent="0.2">
      <c r="A125" s="37" t="s">
        <v>128</v>
      </c>
      <c r="B125" s="38">
        <v>316</v>
      </c>
      <c r="C125" s="40">
        <v>1818695</v>
      </c>
      <c r="D125" s="40">
        <v>1804842</v>
      </c>
    </row>
    <row r="126" spans="1:6" x14ac:dyDescent="0.2">
      <c r="A126" s="37" t="s">
        <v>112</v>
      </c>
      <c r="B126" s="38">
        <v>317</v>
      </c>
      <c r="C126" s="40">
        <v>240292</v>
      </c>
      <c r="D126" s="40">
        <v>204778</v>
      </c>
    </row>
    <row r="127" spans="1:6" ht="15" customHeight="1" x14ac:dyDescent="0.2">
      <c r="A127" s="37" t="s">
        <v>129</v>
      </c>
      <c r="B127" s="38">
        <v>318</v>
      </c>
      <c r="C127" s="40"/>
      <c r="D127" s="40"/>
    </row>
    <row r="128" spans="1:6" x14ac:dyDescent="0.2">
      <c r="A128" s="37" t="s">
        <v>130</v>
      </c>
      <c r="B128" s="38">
        <v>319</v>
      </c>
      <c r="C128" s="40"/>
      <c r="D128" s="40"/>
    </row>
    <row r="129" spans="1:7" x14ac:dyDescent="0.2">
      <c r="A129" s="37" t="s">
        <v>115</v>
      </c>
      <c r="B129" s="38">
        <v>320</v>
      </c>
      <c r="C129" s="40"/>
      <c r="D129" s="40"/>
    </row>
    <row r="130" spans="1:7" x14ac:dyDescent="0.2">
      <c r="A130" s="72" t="s">
        <v>131</v>
      </c>
      <c r="B130" s="38">
        <v>321</v>
      </c>
      <c r="C130" s="40">
        <f>SUM(C131:C132)</f>
        <v>1820187</v>
      </c>
      <c r="D130" s="40">
        <f>SUM(D131:D132)</f>
        <v>1355796</v>
      </c>
      <c r="G130" s="79"/>
    </row>
    <row r="131" spans="1:7" x14ac:dyDescent="0.2">
      <c r="A131" s="72" t="s">
        <v>132</v>
      </c>
      <c r="B131" s="38"/>
      <c r="C131" s="40">
        <v>1820187</v>
      </c>
      <c r="D131" s="40">
        <v>1355796</v>
      </c>
      <c r="G131" s="79"/>
    </row>
    <row r="132" spans="1:7" x14ac:dyDescent="0.2">
      <c r="A132" s="59" t="s">
        <v>65</v>
      </c>
      <c r="B132" s="92"/>
      <c r="C132" s="61"/>
      <c r="D132" s="61"/>
      <c r="E132" s="58"/>
      <c r="F132" s="58"/>
      <c r="G132" s="53"/>
    </row>
    <row r="133" spans="1:7" s="36" customFormat="1" x14ac:dyDescent="0.2">
      <c r="A133" s="32" t="s">
        <v>133</v>
      </c>
      <c r="B133" s="70">
        <v>400</v>
      </c>
      <c r="C133" s="85">
        <f>C111+C117+C118+C121+C124+C125+C130+C126+C127+C128+C129</f>
        <v>14355076</v>
      </c>
      <c r="D133" s="85">
        <f>D111+D117+D118+D121+D124+D125+D130+D126+D127+D128+D129</f>
        <v>5389886</v>
      </c>
      <c r="E133" s="35"/>
      <c r="F133" s="35"/>
    </row>
    <row r="134" spans="1:7" s="36" customFormat="1" x14ac:dyDescent="0.2">
      <c r="A134" s="32" t="s">
        <v>134</v>
      </c>
      <c r="B134" s="33"/>
      <c r="C134" s="34"/>
      <c r="D134" s="34"/>
      <c r="E134" s="35"/>
      <c r="F134" s="35"/>
    </row>
    <row r="135" spans="1:7" x14ac:dyDescent="0.2">
      <c r="A135" s="37" t="s">
        <v>135</v>
      </c>
      <c r="B135" s="38">
        <v>410</v>
      </c>
      <c r="C135" s="40">
        <v>4405169</v>
      </c>
      <c r="D135" s="40">
        <v>4405169</v>
      </c>
    </row>
    <row r="136" spans="1:7" x14ac:dyDescent="0.2">
      <c r="A136" s="37" t="s">
        <v>136</v>
      </c>
      <c r="B136" s="38">
        <v>411</v>
      </c>
      <c r="C136" s="40"/>
      <c r="D136" s="40"/>
    </row>
    <row r="137" spans="1:7" x14ac:dyDescent="0.2">
      <c r="A137" s="37" t="s">
        <v>137</v>
      </c>
      <c r="B137" s="38">
        <v>412</v>
      </c>
      <c r="C137" s="40"/>
      <c r="D137" s="40"/>
    </row>
    <row r="138" spans="1:7" x14ac:dyDescent="0.2">
      <c r="A138" s="37" t="s">
        <v>138</v>
      </c>
      <c r="B138" s="38">
        <v>413</v>
      </c>
      <c r="C138" s="40">
        <v>-400409</v>
      </c>
      <c r="D138" s="40">
        <v>263158</v>
      </c>
    </row>
    <row r="139" spans="1:7" x14ac:dyDescent="0.2">
      <c r="A139" s="37" t="s">
        <v>139</v>
      </c>
      <c r="B139" s="38">
        <v>414</v>
      </c>
      <c r="C139" s="40">
        <v>79318531</v>
      </c>
      <c r="D139" s="40">
        <v>70690524</v>
      </c>
    </row>
    <row r="140" spans="1:7" x14ac:dyDescent="0.2">
      <c r="A140" s="37" t="s">
        <v>140</v>
      </c>
      <c r="B140" s="38">
        <v>415</v>
      </c>
      <c r="C140" s="40"/>
      <c r="D140" s="40"/>
    </row>
    <row r="141" spans="1:7" s="36" customFormat="1" ht="25.5" x14ac:dyDescent="0.2">
      <c r="A141" s="32" t="s">
        <v>141</v>
      </c>
      <c r="B141" s="70">
        <v>420</v>
      </c>
      <c r="C141" s="85">
        <f>SUM(C134:C140)</f>
        <v>83323291</v>
      </c>
      <c r="D141" s="85">
        <f>SUM(D134:D140)</f>
        <v>75358851</v>
      </c>
      <c r="E141" s="35"/>
      <c r="F141" s="35"/>
    </row>
    <row r="142" spans="1:7" s="36" customFormat="1" x14ac:dyDescent="0.2">
      <c r="A142" s="32" t="s">
        <v>142</v>
      </c>
      <c r="B142" s="70">
        <v>421</v>
      </c>
      <c r="C142" s="34"/>
      <c r="D142" s="34"/>
      <c r="E142" s="35"/>
      <c r="F142" s="35"/>
    </row>
    <row r="143" spans="1:7" s="36" customFormat="1" x14ac:dyDescent="0.2">
      <c r="A143" s="32" t="s">
        <v>143</v>
      </c>
      <c r="B143" s="70">
        <v>500</v>
      </c>
      <c r="C143" s="85">
        <f>C141+C142</f>
        <v>83323291</v>
      </c>
      <c r="D143" s="85">
        <f>D141+D142</f>
        <v>75358851</v>
      </c>
      <c r="E143" s="35"/>
      <c r="F143" s="35"/>
    </row>
    <row r="144" spans="1:7" s="36" customFormat="1" x14ac:dyDescent="0.2">
      <c r="A144" s="32" t="s">
        <v>144</v>
      </c>
      <c r="B144" s="70"/>
      <c r="C144" s="85">
        <f>C108+C133+C143</f>
        <v>155121874</v>
      </c>
      <c r="D144" s="85">
        <f>D108+D133+D143</f>
        <v>111988788</v>
      </c>
      <c r="E144" s="35"/>
      <c r="F144" s="35"/>
    </row>
    <row r="145" spans="1:6" x14ac:dyDescent="0.2">
      <c r="A145" s="95"/>
      <c r="B145" s="96"/>
      <c r="C145" s="97"/>
      <c r="D145" s="98"/>
    </row>
    <row r="146" spans="1:6" s="100" customFormat="1" x14ac:dyDescent="0.2">
      <c r="A146" s="99" t="s">
        <v>396</v>
      </c>
      <c r="B146" s="96"/>
      <c r="C146" s="96"/>
      <c r="D146" s="96"/>
      <c r="E146" s="13"/>
      <c r="F146" s="13"/>
    </row>
    <row r="147" spans="1:6" s="100" customFormat="1" x14ac:dyDescent="0.2">
      <c r="A147" s="99" t="s">
        <v>397</v>
      </c>
      <c r="B147" s="96"/>
      <c r="C147" s="96"/>
      <c r="D147" s="96"/>
      <c r="E147" s="13"/>
      <c r="F147" s="13"/>
    </row>
    <row r="148" spans="1:6" s="100" customFormat="1" x14ac:dyDescent="0.2">
      <c r="A148" s="95"/>
      <c r="B148" s="96"/>
      <c r="C148" s="101" t="s">
        <v>145</v>
      </c>
      <c r="D148" s="101"/>
      <c r="E148" s="13"/>
      <c r="F148" s="13"/>
    </row>
    <row r="149" spans="1:6" s="100" customFormat="1" x14ac:dyDescent="0.2">
      <c r="A149" s="102"/>
      <c r="B149" s="96"/>
      <c r="E149" s="13"/>
      <c r="F149" s="13"/>
    </row>
    <row r="150" spans="1:6" s="100" customFormat="1" x14ac:dyDescent="0.2">
      <c r="A150" s="99" t="s">
        <v>146</v>
      </c>
      <c r="B150" s="96"/>
      <c r="E150" s="13"/>
      <c r="F150" s="13"/>
    </row>
    <row r="151" spans="1:6" s="100" customFormat="1" x14ac:dyDescent="0.2">
      <c r="A151" s="103" t="s">
        <v>147</v>
      </c>
      <c r="B151" s="96"/>
      <c r="C151" s="96"/>
      <c r="D151" s="96"/>
      <c r="E151" s="13"/>
      <c r="F151" s="13"/>
    </row>
    <row r="152" spans="1:6" s="100" customFormat="1" x14ac:dyDescent="0.2">
      <c r="A152" s="104"/>
      <c r="B152" s="96"/>
      <c r="C152" s="105" t="s">
        <v>145</v>
      </c>
      <c r="D152" s="105"/>
      <c r="E152" s="13"/>
      <c r="F152" s="13"/>
    </row>
    <row r="153" spans="1:6" s="100" customFormat="1" x14ac:dyDescent="0.2">
      <c r="A153" s="95" t="s">
        <v>148</v>
      </c>
      <c r="B153" s="96"/>
      <c r="C153" s="96"/>
      <c r="D153" s="96"/>
      <c r="E153" s="13"/>
      <c r="F153" s="13"/>
    </row>
    <row r="154" spans="1:6" s="100" customFormat="1" x14ac:dyDescent="0.2">
      <c r="A154" s="106"/>
      <c r="C154" s="3"/>
      <c r="D154" s="16"/>
      <c r="E154" s="13"/>
      <c r="F154" s="13"/>
    </row>
    <row r="157" spans="1:6" x14ac:dyDescent="0.2">
      <c r="A157" s="107"/>
    </row>
    <row r="158" spans="1:6" x14ac:dyDescent="0.2">
      <c r="A158" s="107"/>
    </row>
  </sheetData>
  <mergeCells count="5">
    <mergeCell ref="A22:A23"/>
    <mergeCell ref="B22:B23"/>
    <mergeCell ref="C22:C23"/>
    <mergeCell ref="D22:D23"/>
    <mergeCell ref="C148:D148"/>
  </mergeCells>
  <pageMargins left="0.70866141732283472" right="0.70866141732283472" top="0.39370078740157483" bottom="0.43307086614173229" header="0.19685039370078741" footer="0.31496062992125984"/>
  <pageSetup paperSize="9" scale="63" firstPageNumber="0" fitToHeight="2" orientation="portrait" r:id="rId1"/>
  <headerFooter>
    <oddHeader>&amp;R&amp;A</oddHeader>
  </headerFooter>
  <rowBreaks count="1" manualBreakCount="1">
    <brk id="8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927C1-69A7-4E97-A44B-B1978BB12338}">
  <sheetPr>
    <pageSetUpPr autoPageBreaks="0" fitToPage="1"/>
  </sheetPr>
  <dimension ref="A1:I78"/>
  <sheetViews>
    <sheetView view="pageBreakPreview" zoomScale="90" zoomScaleNormal="90" zoomScaleSheetLayoutView="90" workbookViewId="0">
      <selection activeCell="A67" sqref="A67"/>
    </sheetView>
  </sheetViews>
  <sheetFormatPr defaultColWidth="9.42578125" defaultRowHeight="12.75" x14ac:dyDescent="0.2"/>
  <cols>
    <col min="1" max="1" width="57" style="113" customWidth="1"/>
    <col min="2" max="2" width="7.5703125" style="113" customWidth="1"/>
    <col min="3" max="3" width="13.42578125" style="113" customWidth="1"/>
    <col min="4" max="4" width="20.42578125" style="113" customWidth="1"/>
    <col min="5" max="5" width="17.85546875" style="113" customWidth="1"/>
    <col min="6" max="6" width="14.42578125" style="109" customWidth="1"/>
    <col min="7" max="7" width="11.42578125" style="110" bestFit="1" customWidth="1"/>
    <col min="8" max="8" width="10.5703125" style="111" bestFit="1" customWidth="1"/>
    <col min="9" max="9" width="9.42578125" style="112"/>
    <col min="10" max="11" width="9.42578125" style="113"/>
    <col min="12" max="12" width="9.42578125" style="113" customWidth="1"/>
    <col min="13" max="17" width="9.42578125" style="113"/>
    <col min="18" max="18" width="9.42578125" style="113" customWidth="1"/>
    <col min="19" max="21" width="9.42578125" style="113"/>
    <col min="22" max="22" width="9.42578125" style="113" customWidth="1"/>
    <col min="23" max="24" width="9.42578125" style="113"/>
    <col min="25" max="26" width="9.42578125" style="113" customWidth="1"/>
    <col min="27" max="47" width="9.42578125" style="113"/>
    <col min="48" max="48" width="9.42578125" style="113" customWidth="1"/>
    <col min="49" max="55" width="9.42578125" style="113"/>
    <col min="56" max="56" width="9.42578125" style="113" customWidth="1"/>
    <col min="57" max="89" width="9.42578125" style="113"/>
    <col min="90" max="90" width="9.42578125" style="113" customWidth="1"/>
    <col min="91" max="16384" width="9.42578125" style="113"/>
  </cols>
  <sheetData>
    <row r="1" spans="1:9" s="7" customFormat="1" x14ac:dyDescent="0.2">
      <c r="A1" s="1"/>
      <c r="B1" s="2"/>
      <c r="C1" s="3"/>
      <c r="E1" s="4" t="s">
        <v>149</v>
      </c>
      <c r="F1" s="5"/>
      <c r="G1" s="6"/>
      <c r="H1" s="6"/>
      <c r="I1" s="6"/>
    </row>
    <row r="2" spans="1:9" s="7" customFormat="1" x14ac:dyDescent="0.2">
      <c r="A2" s="1"/>
      <c r="B2" s="2"/>
      <c r="C2" s="3"/>
      <c r="E2" s="4" t="s">
        <v>1</v>
      </c>
      <c r="F2" s="5"/>
      <c r="G2" s="6"/>
      <c r="H2" s="6"/>
      <c r="I2" s="6"/>
    </row>
    <row r="3" spans="1:9" s="7" customFormat="1" x14ac:dyDescent="0.2">
      <c r="A3" s="1"/>
      <c r="B3" s="2"/>
      <c r="C3" s="3"/>
      <c r="E3" s="4" t="s">
        <v>2</v>
      </c>
      <c r="F3" s="5"/>
      <c r="G3" s="6"/>
      <c r="H3" s="6"/>
      <c r="I3" s="6"/>
    </row>
    <row r="4" spans="1:9" s="7" customFormat="1" x14ac:dyDescent="0.2">
      <c r="A4" s="8"/>
      <c r="C4" s="9"/>
      <c r="E4" s="10"/>
      <c r="F4" s="5"/>
      <c r="G4" s="6"/>
      <c r="H4" s="6"/>
      <c r="I4" s="6"/>
    </row>
    <row r="5" spans="1:9" s="7" customFormat="1" x14ac:dyDescent="0.2">
      <c r="A5" s="8"/>
      <c r="C5" s="9"/>
      <c r="E5" s="10" t="s">
        <v>150</v>
      </c>
      <c r="F5" s="5"/>
      <c r="G5" s="6"/>
      <c r="H5" s="6"/>
      <c r="I5" s="6"/>
    </row>
    <row r="6" spans="1:9" s="7" customFormat="1" x14ac:dyDescent="0.2">
      <c r="A6" s="8"/>
      <c r="C6" s="9"/>
      <c r="E6" s="10" t="s">
        <v>4</v>
      </c>
      <c r="F6" s="5"/>
      <c r="G6" s="6"/>
      <c r="H6" s="6"/>
      <c r="I6" s="6"/>
    </row>
    <row r="7" spans="1:9" s="7" customFormat="1" x14ac:dyDescent="0.2">
      <c r="A7" s="8"/>
      <c r="C7" s="9"/>
      <c r="E7" s="10" t="s">
        <v>5</v>
      </c>
      <c r="F7" s="5"/>
      <c r="G7" s="6"/>
      <c r="H7" s="6"/>
      <c r="I7" s="6"/>
    </row>
    <row r="8" spans="1:9" x14ac:dyDescent="0.2">
      <c r="A8" s="108"/>
      <c r="B8" s="108"/>
      <c r="C8" s="108"/>
      <c r="D8" s="108"/>
      <c r="E8" s="12"/>
    </row>
    <row r="9" spans="1:9" x14ac:dyDescent="0.2">
      <c r="A9" s="108"/>
      <c r="B9" s="108"/>
      <c r="C9" s="108"/>
      <c r="D9" s="108"/>
      <c r="E9" s="114" t="s">
        <v>151</v>
      </c>
    </row>
    <row r="10" spans="1:9" x14ac:dyDescent="0.2">
      <c r="A10" s="108"/>
      <c r="B10" s="108"/>
      <c r="C10" s="108"/>
      <c r="D10" s="108"/>
      <c r="E10" s="108"/>
    </row>
    <row r="11" spans="1:9" x14ac:dyDescent="0.2">
      <c r="A11" s="115" t="s">
        <v>152</v>
      </c>
      <c r="B11" s="96"/>
      <c r="C11" s="96"/>
      <c r="D11" s="96"/>
      <c r="E11" s="96"/>
    </row>
    <row r="12" spans="1:9" x14ac:dyDescent="0.2">
      <c r="A12" s="115" t="s">
        <v>153</v>
      </c>
      <c r="B12" s="96"/>
      <c r="C12" s="116" t="str">
        <f>Ф1!C10</f>
        <v>АО "Ульбинский металлургический завод"</v>
      </c>
      <c r="D12" s="96"/>
    </row>
    <row r="13" spans="1:9" x14ac:dyDescent="0.2">
      <c r="A13" s="115" t="s">
        <v>154</v>
      </c>
      <c r="B13" s="96"/>
      <c r="C13" s="117">
        <f>Ф1!C20</f>
        <v>44926</v>
      </c>
      <c r="D13" s="96"/>
      <c r="E13" s="96"/>
    </row>
    <row r="14" spans="1:9" x14ac:dyDescent="0.2">
      <c r="A14" s="118"/>
      <c r="B14" s="118"/>
      <c r="C14" s="118"/>
      <c r="D14" s="118"/>
      <c r="E14" s="119" t="s">
        <v>25</v>
      </c>
    </row>
    <row r="15" spans="1:9" s="125" customFormat="1" ht="25.5" customHeight="1" x14ac:dyDescent="0.25">
      <c r="A15" s="28" t="s">
        <v>155</v>
      </c>
      <c r="B15" s="28" t="s">
        <v>27</v>
      </c>
      <c r="C15" s="120" t="s">
        <v>156</v>
      </c>
      <c r="D15" s="28" t="s">
        <v>157</v>
      </c>
      <c r="E15" s="28" t="s">
        <v>158</v>
      </c>
      <c r="F15" s="121"/>
      <c r="G15" s="122"/>
      <c r="H15" s="123"/>
      <c r="I15" s="124"/>
    </row>
    <row r="16" spans="1:9" s="125" customFormat="1" x14ac:dyDescent="0.25">
      <c r="A16" s="31"/>
      <c r="B16" s="31"/>
      <c r="C16" s="126"/>
      <c r="D16" s="31"/>
      <c r="E16" s="31"/>
      <c r="F16" s="127"/>
      <c r="G16" s="127"/>
      <c r="H16" s="128"/>
      <c r="I16" s="124"/>
    </row>
    <row r="17" spans="1:9" x14ac:dyDescent="0.2">
      <c r="A17" s="129" t="s">
        <v>159</v>
      </c>
      <c r="B17" s="130" t="s">
        <v>32</v>
      </c>
      <c r="C17" s="131">
        <v>119916172.5159772</v>
      </c>
      <c r="D17" s="132">
        <v>121435354</v>
      </c>
      <c r="E17" s="133">
        <v>60254275</v>
      </c>
      <c r="F17" s="98"/>
    </row>
    <row r="18" spans="1:9" x14ac:dyDescent="0.2">
      <c r="A18" s="134" t="s">
        <v>160</v>
      </c>
      <c r="B18" s="130" t="s">
        <v>34</v>
      </c>
      <c r="C18" s="131">
        <v>101989763.7900929</v>
      </c>
      <c r="D18" s="131">
        <v>94672237</v>
      </c>
      <c r="E18" s="131">
        <v>42533853</v>
      </c>
      <c r="F18" s="98"/>
    </row>
    <row r="19" spans="1:9" s="142" customFormat="1" x14ac:dyDescent="0.2">
      <c r="A19" s="135" t="s">
        <v>161</v>
      </c>
      <c r="B19" s="136" t="s">
        <v>41</v>
      </c>
      <c r="C19" s="137">
        <f>C17-C18</f>
        <v>17926408.725884303</v>
      </c>
      <c r="D19" s="137">
        <f>D17-D18</f>
        <v>26763117</v>
      </c>
      <c r="E19" s="137">
        <f>E17-E18</f>
        <v>17720422</v>
      </c>
      <c r="F19" s="138"/>
      <c r="G19" s="139"/>
      <c r="H19" s="140"/>
      <c r="I19" s="141"/>
    </row>
    <row r="20" spans="1:9" x14ac:dyDescent="0.2">
      <c r="A20" s="134" t="s">
        <v>162</v>
      </c>
      <c r="B20" s="130" t="s">
        <v>43</v>
      </c>
      <c r="C20" s="131">
        <v>2883817.3275518767</v>
      </c>
      <c r="D20" s="131">
        <v>2695723</v>
      </c>
      <c r="E20" s="131">
        <v>1417028</v>
      </c>
      <c r="F20" s="98"/>
    </row>
    <row r="21" spans="1:9" x14ac:dyDescent="0.2">
      <c r="A21" s="134" t="s">
        <v>163</v>
      </c>
      <c r="B21" s="130" t="s">
        <v>45</v>
      </c>
      <c r="C21" s="131">
        <v>4475841.8965804344</v>
      </c>
      <c r="D21" s="131">
        <v>4073353</v>
      </c>
      <c r="E21" s="131">
        <v>3417227</v>
      </c>
      <c r="F21" s="98"/>
    </row>
    <row r="22" spans="1:9" s="142" customFormat="1" ht="25.5" x14ac:dyDescent="0.2">
      <c r="A22" s="135" t="s">
        <v>164</v>
      </c>
      <c r="B22" s="136" t="s">
        <v>59</v>
      </c>
      <c r="C22" s="137">
        <f>C19-C20-C21</f>
        <v>10566749.501751993</v>
      </c>
      <c r="D22" s="137">
        <f>D19-D20-D21</f>
        <v>19994041</v>
      </c>
      <c r="E22" s="137">
        <f>E19-E20-E21</f>
        <v>12886167</v>
      </c>
      <c r="F22" s="138"/>
      <c r="G22" s="139"/>
      <c r="H22" s="140"/>
      <c r="I22" s="141"/>
    </row>
    <row r="23" spans="1:9" x14ac:dyDescent="0.2">
      <c r="A23" s="134" t="s">
        <v>165</v>
      </c>
      <c r="B23" s="130" t="s">
        <v>61</v>
      </c>
      <c r="C23" s="131">
        <v>122022.21774951556</v>
      </c>
      <c r="D23" s="131">
        <v>1698197</v>
      </c>
      <c r="E23" s="131">
        <v>705120</v>
      </c>
      <c r="F23" s="98"/>
    </row>
    <row r="24" spans="1:9" x14ac:dyDescent="0.2">
      <c r="A24" s="134" t="s">
        <v>166</v>
      </c>
      <c r="B24" s="130" t="s">
        <v>63</v>
      </c>
      <c r="C24" s="131">
        <v>764628.82464999997</v>
      </c>
      <c r="D24" s="131">
        <v>1752831</v>
      </c>
      <c r="E24" s="131">
        <v>436386</v>
      </c>
      <c r="F24" s="98"/>
    </row>
    <row r="25" spans="1:9" ht="38.25" x14ac:dyDescent="0.2">
      <c r="A25" s="134" t="s">
        <v>167</v>
      </c>
      <c r="B25" s="130" t="s">
        <v>168</v>
      </c>
      <c r="C25" s="131">
        <v>110860.76491535141</v>
      </c>
      <c r="D25" s="131">
        <v>-1747904.9999999995</v>
      </c>
      <c r="E25" s="131">
        <v>-2077780</v>
      </c>
      <c r="F25" s="98"/>
    </row>
    <row r="26" spans="1:9" x14ac:dyDescent="0.2">
      <c r="A26" s="134" t="s">
        <v>169</v>
      </c>
      <c r="B26" s="130" t="s">
        <v>170</v>
      </c>
      <c r="C26" s="131">
        <v>1347480</v>
      </c>
      <c r="D26" s="131">
        <v>1629186</v>
      </c>
      <c r="E26" s="131">
        <v>197358</v>
      </c>
      <c r="F26" s="98"/>
    </row>
    <row r="27" spans="1:9" x14ac:dyDescent="0.2">
      <c r="A27" s="134" t="s">
        <v>171</v>
      </c>
      <c r="B27" s="130" t="s">
        <v>172</v>
      </c>
      <c r="C27" s="131">
        <v>3134143.2945787618</v>
      </c>
      <c r="D27" s="131">
        <v>2956692</v>
      </c>
      <c r="E27" s="131">
        <v>3062372</v>
      </c>
      <c r="F27" s="98"/>
    </row>
    <row r="28" spans="1:9" s="142" customFormat="1" ht="25.5" x14ac:dyDescent="0.2">
      <c r="A28" s="135" t="s">
        <v>173</v>
      </c>
      <c r="B28" s="136">
        <v>100</v>
      </c>
      <c r="C28" s="137">
        <f>C22+C23-C24+C25+C26-C27</f>
        <v>8248340.3651880966</v>
      </c>
      <c r="D28" s="137">
        <f>D22+D23-D24+D25+D26-D27</f>
        <v>16863996</v>
      </c>
      <c r="E28" s="137">
        <f>E22+E23-E24+E25+E26-E27</f>
        <v>8212107</v>
      </c>
      <c r="F28" s="138"/>
      <c r="G28" s="139"/>
      <c r="H28" s="140"/>
      <c r="I28" s="141"/>
    </row>
    <row r="29" spans="1:9" x14ac:dyDescent="0.2">
      <c r="A29" s="134" t="s">
        <v>174</v>
      </c>
      <c r="B29" s="130" t="s">
        <v>175</v>
      </c>
      <c r="C29" s="131">
        <v>2344141.0864214534</v>
      </c>
      <c r="D29" s="131">
        <v>4164647</v>
      </c>
      <c r="E29" s="131">
        <v>2606314</v>
      </c>
      <c r="F29" s="98"/>
      <c r="G29" s="143"/>
      <c r="H29" s="144"/>
      <c r="I29" s="145"/>
    </row>
    <row r="30" spans="1:9" s="142" customFormat="1" ht="25.5" x14ac:dyDescent="0.2">
      <c r="A30" s="135" t="s">
        <v>176</v>
      </c>
      <c r="B30" s="136" t="s">
        <v>177</v>
      </c>
      <c r="C30" s="137">
        <f>C28-C29</f>
        <v>5904199.2787666433</v>
      </c>
      <c r="D30" s="137">
        <f>D28-D29</f>
        <v>12699349</v>
      </c>
      <c r="E30" s="137">
        <f>E28-E29</f>
        <v>5605793</v>
      </c>
      <c r="F30" s="138"/>
      <c r="G30" s="139"/>
      <c r="H30" s="140"/>
      <c r="I30" s="141"/>
    </row>
    <row r="31" spans="1:9" ht="25.5" x14ac:dyDescent="0.2">
      <c r="A31" s="134" t="s">
        <v>178</v>
      </c>
      <c r="B31" s="130" t="s">
        <v>179</v>
      </c>
      <c r="C31" s="131"/>
      <c r="D31" s="131"/>
      <c r="E31" s="131"/>
      <c r="F31" s="98"/>
    </row>
    <row r="32" spans="1:9" s="142" customFormat="1" x14ac:dyDescent="0.2">
      <c r="A32" s="135" t="s">
        <v>180</v>
      </c>
      <c r="B32" s="136">
        <v>300</v>
      </c>
      <c r="C32" s="137">
        <f>C30+C31</f>
        <v>5904199.2787666433</v>
      </c>
      <c r="D32" s="137">
        <f>D30+D31</f>
        <v>12699349</v>
      </c>
      <c r="E32" s="137">
        <f>E30+E31</f>
        <v>5605793</v>
      </c>
      <c r="F32" s="138"/>
      <c r="G32" s="146"/>
      <c r="H32" s="144"/>
      <c r="I32" s="145"/>
    </row>
    <row r="33" spans="1:9" ht="15" x14ac:dyDescent="0.25">
      <c r="A33" s="134" t="s">
        <v>181</v>
      </c>
      <c r="B33" s="130"/>
      <c r="C33" s="131">
        <f>C32-C34</f>
        <v>5904199.2787666433</v>
      </c>
      <c r="D33" s="131">
        <f t="shared" ref="D33:E33" si="0">D32-D34</f>
        <v>12699349</v>
      </c>
      <c r="E33" s="131">
        <f t="shared" si="0"/>
        <v>5605793</v>
      </c>
      <c r="F33" s="98"/>
    </row>
    <row r="34" spans="1:9" ht="15" x14ac:dyDescent="0.25">
      <c r="A34" s="134" t="s">
        <v>182</v>
      </c>
      <c r="B34" s="130"/>
      <c r="C34" s="131"/>
      <c r="D34" s="131"/>
      <c r="E34" s="131"/>
      <c r="F34" s="98"/>
    </row>
    <row r="35" spans="1:9" ht="15" x14ac:dyDescent="0.25">
      <c r="A35" s="135" t="s">
        <v>183</v>
      </c>
      <c r="B35" s="136">
        <v>400</v>
      </c>
      <c r="C35" s="137">
        <f>C46+C52</f>
        <v>0</v>
      </c>
      <c r="D35" s="137">
        <f>D46+D52</f>
        <v>-726141</v>
      </c>
      <c r="E35" s="137">
        <f>E46+E52</f>
        <v>15758</v>
      </c>
      <c r="F35" s="98"/>
      <c r="G35" s="143"/>
      <c r="H35" s="144"/>
      <c r="I35" s="145"/>
    </row>
    <row r="36" spans="1:9" ht="15" x14ac:dyDescent="0.25">
      <c r="A36" s="134" t="s">
        <v>184</v>
      </c>
      <c r="B36" s="130"/>
      <c r="C36" s="131"/>
      <c r="D36" s="131"/>
      <c r="E36" s="131"/>
    </row>
    <row r="37" spans="1:9" ht="39" x14ac:dyDescent="0.25">
      <c r="A37" s="147" t="s">
        <v>185</v>
      </c>
      <c r="B37" s="57">
        <v>410</v>
      </c>
      <c r="C37" s="131"/>
      <c r="D37" s="131"/>
      <c r="E37" s="131"/>
      <c r="F37" s="98"/>
    </row>
    <row r="38" spans="1:9" ht="39" x14ac:dyDescent="0.25">
      <c r="A38" s="147" t="s">
        <v>186</v>
      </c>
      <c r="B38" s="57" t="s">
        <v>187</v>
      </c>
      <c r="C38" s="131"/>
      <c r="D38" s="131"/>
      <c r="E38" s="131">
        <v>3829</v>
      </c>
      <c r="F38" s="98"/>
    </row>
    <row r="39" spans="1:9" ht="26.25" x14ac:dyDescent="0.25">
      <c r="A39" s="147" t="s">
        <v>188</v>
      </c>
      <c r="B39" s="57" t="s">
        <v>189</v>
      </c>
      <c r="C39" s="131"/>
      <c r="D39" s="131"/>
      <c r="E39" s="131"/>
      <c r="F39" s="98"/>
    </row>
    <row r="40" spans="1:9" ht="15" x14ac:dyDescent="0.25">
      <c r="A40" s="147" t="s">
        <v>190</v>
      </c>
      <c r="B40" s="57" t="s">
        <v>191</v>
      </c>
      <c r="C40" s="131"/>
      <c r="D40" s="131"/>
      <c r="E40" s="131"/>
      <c r="F40" s="98"/>
    </row>
    <row r="41" spans="1:9" ht="15" x14ac:dyDescent="0.25">
      <c r="A41" s="147" t="s">
        <v>192</v>
      </c>
      <c r="B41" s="57" t="s">
        <v>193</v>
      </c>
      <c r="C41" s="131"/>
      <c r="D41" s="131">
        <v>-8289</v>
      </c>
      <c r="E41" s="131">
        <v>30323</v>
      </c>
      <c r="F41" s="98"/>
    </row>
    <row r="42" spans="1:9" ht="15" x14ac:dyDescent="0.25">
      <c r="A42" s="147" t="s">
        <v>194</v>
      </c>
      <c r="B42" s="57" t="s">
        <v>195</v>
      </c>
      <c r="C42" s="131"/>
      <c r="D42" s="131"/>
      <c r="E42" s="131"/>
      <c r="F42" s="98"/>
    </row>
    <row r="43" spans="1:9" ht="15" x14ac:dyDescent="0.25">
      <c r="A43" s="147" t="s">
        <v>196</v>
      </c>
      <c r="B43" s="57" t="s">
        <v>197</v>
      </c>
      <c r="C43" s="131"/>
      <c r="D43" s="131"/>
      <c r="E43" s="131"/>
      <c r="F43" s="98"/>
    </row>
    <row r="44" spans="1:9" ht="26.25" x14ac:dyDescent="0.25">
      <c r="A44" s="147" t="s">
        <v>198</v>
      </c>
      <c r="B44" s="57" t="s">
        <v>199</v>
      </c>
      <c r="C44" s="131"/>
      <c r="D44" s="131"/>
      <c r="E44" s="131"/>
      <c r="F44" s="98"/>
    </row>
    <row r="45" spans="1:9" ht="19.149999999999999" customHeight="1" x14ac:dyDescent="0.25">
      <c r="A45" s="147" t="s">
        <v>200</v>
      </c>
      <c r="B45" s="57" t="s">
        <v>201</v>
      </c>
      <c r="C45" s="131"/>
      <c r="D45" s="131"/>
      <c r="E45" s="131"/>
      <c r="F45" s="98"/>
    </row>
    <row r="46" spans="1:9" ht="51.75" customHeight="1" x14ac:dyDescent="0.25">
      <c r="A46" s="148" t="s">
        <v>202</v>
      </c>
      <c r="B46" s="149" t="s">
        <v>203</v>
      </c>
      <c r="C46" s="131">
        <f>SUM(C37:C45)</f>
        <v>0</v>
      </c>
      <c r="D46" s="131">
        <f>SUM(D37:D45)</f>
        <v>-8289</v>
      </c>
      <c r="E46" s="131">
        <f>SUM(E37:E45)</f>
        <v>34152</v>
      </c>
      <c r="F46" s="98"/>
    </row>
    <row r="47" spans="1:9" ht="25.5" customHeight="1" x14ac:dyDescent="0.25">
      <c r="A47" s="147" t="s">
        <v>204</v>
      </c>
      <c r="B47" s="57" t="s">
        <v>205</v>
      </c>
      <c r="C47" s="131"/>
      <c r="D47" s="131"/>
      <c r="E47" s="131"/>
      <c r="F47" s="98"/>
    </row>
    <row r="48" spans="1:9" ht="46.5" customHeight="1" x14ac:dyDescent="0.25">
      <c r="A48" s="147" t="s">
        <v>186</v>
      </c>
      <c r="B48" s="57" t="s">
        <v>206</v>
      </c>
      <c r="C48" s="131"/>
      <c r="D48" s="131"/>
      <c r="E48" s="131"/>
      <c r="F48" s="98"/>
    </row>
    <row r="49" spans="1:9" ht="19.149999999999999" customHeight="1" x14ac:dyDescent="0.25">
      <c r="A49" s="147" t="s">
        <v>207</v>
      </c>
      <c r="B49" s="57" t="s">
        <v>208</v>
      </c>
      <c r="C49" s="131"/>
      <c r="D49" s="131">
        <v>-62574</v>
      </c>
      <c r="E49" s="131">
        <v>-18394</v>
      </c>
      <c r="F49" s="98"/>
    </row>
    <row r="50" spans="1:9" ht="19.149999999999999" customHeight="1" x14ac:dyDescent="0.25">
      <c r="A50" s="147" t="s">
        <v>200</v>
      </c>
      <c r="B50" s="57" t="s">
        <v>209</v>
      </c>
      <c r="C50" s="131"/>
      <c r="D50" s="131"/>
      <c r="E50" s="131"/>
      <c r="F50" s="98"/>
    </row>
    <row r="51" spans="1:9" ht="45" customHeight="1" x14ac:dyDescent="0.25">
      <c r="A51" s="147" t="s">
        <v>210</v>
      </c>
      <c r="B51" s="57" t="s">
        <v>211</v>
      </c>
      <c r="C51" s="131"/>
      <c r="D51" s="131">
        <v>-655278</v>
      </c>
      <c r="E51" s="131"/>
      <c r="F51" s="98"/>
    </row>
    <row r="52" spans="1:9" ht="65.25" customHeight="1" x14ac:dyDescent="0.25">
      <c r="A52" s="148" t="s">
        <v>212</v>
      </c>
      <c r="B52" s="149" t="s">
        <v>213</v>
      </c>
      <c r="C52" s="131">
        <f>SUM(C47:C51)</f>
        <v>0</v>
      </c>
      <c r="D52" s="131">
        <f>SUM(D47:D51)</f>
        <v>-717852</v>
      </c>
      <c r="E52" s="131">
        <f>SUM(E47:E51)</f>
        <v>-18394</v>
      </c>
      <c r="F52" s="98"/>
    </row>
    <row r="53" spans="1:9" s="142" customFormat="1" ht="25.5" x14ac:dyDescent="0.2">
      <c r="A53" s="135" t="s">
        <v>214</v>
      </c>
      <c r="B53" s="136">
        <v>500</v>
      </c>
      <c r="C53" s="137">
        <f>C32+C35</f>
        <v>5904199.2787666433</v>
      </c>
      <c r="D53" s="137">
        <f>D32+D35</f>
        <v>11973208</v>
      </c>
      <c r="E53" s="137">
        <f>E32+E35</f>
        <v>5621551</v>
      </c>
      <c r="F53" s="138"/>
      <c r="G53" s="139"/>
      <c r="H53" s="140"/>
      <c r="I53" s="141"/>
    </row>
    <row r="54" spans="1:9" ht="15" x14ac:dyDescent="0.25">
      <c r="A54" s="134" t="s">
        <v>215</v>
      </c>
      <c r="B54" s="130"/>
      <c r="C54" s="131"/>
      <c r="D54" s="131"/>
      <c r="E54" s="131"/>
    </row>
    <row r="55" spans="1:9" ht="15" x14ac:dyDescent="0.25">
      <c r="A55" s="134" t="s">
        <v>181</v>
      </c>
      <c r="B55" s="130"/>
      <c r="C55" s="131">
        <f>C53-C56</f>
        <v>5904199.2787666433</v>
      </c>
      <c r="D55" s="131">
        <f t="shared" ref="D55:E55" si="1">D53-D56</f>
        <v>11973208</v>
      </c>
      <c r="E55" s="131">
        <f t="shared" si="1"/>
        <v>5621551</v>
      </c>
    </row>
    <row r="56" spans="1:9" ht="15" x14ac:dyDescent="0.25">
      <c r="A56" s="134" t="s">
        <v>216</v>
      </c>
      <c r="B56" s="130"/>
      <c r="C56" s="131"/>
      <c r="D56" s="131"/>
      <c r="E56" s="150"/>
    </row>
    <row r="57" spans="1:9" s="142" customFormat="1" x14ac:dyDescent="0.2">
      <c r="A57" s="135" t="s">
        <v>217</v>
      </c>
      <c r="B57" s="136" t="s">
        <v>218</v>
      </c>
      <c r="C57" s="151"/>
      <c r="D57" s="151"/>
      <c r="E57" s="152"/>
      <c r="F57" s="153"/>
      <c r="G57" s="139"/>
      <c r="H57" s="140"/>
      <c r="I57" s="141"/>
    </row>
    <row r="58" spans="1:9" ht="15" x14ac:dyDescent="0.25">
      <c r="A58" s="134" t="s">
        <v>184</v>
      </c>
      <c r="B58" s="130"/>
      <c r="C58" s="131"/>
      <c r="D58" s="131"/>
      <c r="E58" s="150"/>
    </row>
    <row r="59" spans="1:9" ht="15" x14ac:dyDescent="0.25">
      <c r="A59" s="134" t="s">
        <v>219</v>
      </c>
      <c r="B59" s="130"/>
      <c r="C59" s="131"/>
      <c r="D59" s="131"/>
      <c r="E59" s="150"/>
    </row>
    <row r="60" spans="1:9" ht="15" x14ac:dyDescent="0.25">
      <c r="A60" s="134" t="s">
        <v>220</v>
      </c>
      <c r="B60" s="154"/>
      <c r="C60" s="155">
        <f>C33/4405169</f>
        <v>1.3402889375564577</v>
      </c>
      <c r="D60" s="155">
        <f t="shared" ref="D60:E60" si="2">D33/4405169</f>
        <v>2.8828290129164169</v>
      </c>
      <c r="E60" s="155">
        <f t="shared" si="2"/>
        <v>1.2725489078852594</v>
      </c>
    </row>
    <row r="61" spans="1:9" ht="15" x14ac:dyDescent="0.25">
      <c r="A61" s="134" t="s">
        <v>221</v>
      </c>
      <c r="B61" s="154"/>
      <c r="C61" s="131"/>
      <c r="D61" s="131"/>
      <c r="E61" s="150"/>
    </row>
    <row r="62" spans="1:9" ht="15" x14ac:dyDescent="0.25">
      <c r="A62" s="134" t="s">
        <v>222</v>
      </c>
      <c r="B62" s="154"/>
      <c r="C62" s="131"/>
      <c r="D62" s="131"/>
      <c r="E62" s="131"/>
    </row>
    <row r="63" spans="1:9" ht="15" x14ac:dyDescent="0.25">
      <c r="A63" s="134" t="s">
        <v>220</v>
      </c>
      <c r="B63" s="154"/>
      <c r="C63" s="131"/>
      <c r="D63" s="131"/>
      <c r="E63" s="131"/>
    </row>
    <row r="64" spans="1:9" ht="15" x14ac:dyDescent="0.25">
      <c r="A64" s="134" t="s">
        <v>221</v>
      </c>
      <c r="B64" s="154"/>
      <c r="C64" s="131"/>
      <c r="D64" s="131"/>
      <c r="E64" s="150"/>
    </row>
    <row r="65" spans="1:9" ht="15" x14ac:dyDescent="0.25">
      <c r="A65" s="108"/>
      <c r="B65" s="108"/>
      <c r="C65" s="108"/>
      <c r="D65" s="108"/>
      <c r="E65" s="108"/>
    </row>
    <row r="66" spans="1:9" s="157" customFormat="1" x14ac:dyDescent="0.2">
      <c r="A66" s="156" t="str">
        <f>Ф1!A146</f>
        <v xml:space="preserve">Председатель Правления </v>
      </c>
      <c r="B66" s="96"/>
      <c r="C66" s="96"/>
      <c r="F66" s="158"/>
      <c r="G66" s="159"/>
      <c r="H66" s="160"/>
      <c r="I66" s="161"/>
    </row>
    <row r="67" spans="1:9" s="157" customFormat="1" x14ac:dyDescent="0.2">
      <c r="A67" s="156" t="str">
        <f>Ф1!A147</f>
        <v>Бежецкий Сергей Владимирович</v>
      </c>
      <c r="B67" s="96"/>
      <c r="C67" s="96"/>
      <c r="D67" s="96" t="s">
        <v>223</v>
      </c>
      <c r="E67" s="96"/>
      <c r="F67" s="158"/>
      <c r="G67" s="159"/>
      <c r="H67" s="160"/>
      <c r="I67" s="161"/>
    </row>
    <row r="68" spans="1:9" s="157" customFormat="1" x14ac:dyDescent="0.2">
      <c r="A68" s="162"/>
      <c r="B68" s="96"/>
      <c r="C68" s="96"/>
      <c r="D68" s="163" t="s">
        <v>145</v>
      </c>
      <c r="E68" s="163"/>
      <c r="F68" s="158"/>
      <c r="G68" s="159"/>
      <c r="H68" s="160"/>
      <c r="I68" s="161"/>
    </row>
    <row r="69" spans="1:9" s="157" customFormat="1" x14ac:dyDescent="0.2">
      <c r="A69" s="162"/>
      <c r="B69" s="96"/>
      <c r="C69" s="96"/>
      <c r="F69" s="158"/>
      <c r="G69" s="159"/>
      <c r="H69" s="160"/>
      <c r="I69" s="161"/>
    </row>
    <row r="70" spans="1:9" s="157" customFormat="1" x14ac:dyDescent="0.2">
      <c r="A70" s="156" t="str">
        <f>Ф1!A150</f>
        <v xml:space="preserve">Главный бухгалтер  </v>
      </c>
      <c r="B70" s="96"/>
      <c r="C70" s="96"/>
      <c r="D70" s="96"/>
      <c r="E70" s="96"/>
      <c r="F70" s="158"/>
      <c r="G70" s="159"/>
      <c r="H70" s="160"/>
      <c r="I70" s="161"/>
    </row>
    <row r="71" spans="1:9" ht="15" x14ac:dyDescent="0.25">
      <c r="A71" s="156" t="str">
        <f>Ф1!A151</f>
        <v>Оразбекова Динара Тлеукеновна</v>
      </c>
      <c r="D71" s="96" t="s">
        <v>223</v>
      </c>
      <c r="E71" s="96"/>
    </row>
    <row r="72" spans="1:9" ht="15" x14ac:dyDescent="0.25">
      <c r="A72" s="162"/>
      <c r="D72" s="164" t="s">
        <v>145</v>
      </c>
      <c r="E72" s="164"/>
    </row>
    <row r="73" spans="1:9" ht="15" x14ac:dyDescent="0.25">
      <c r="A73" s="162" t="str">
        <f>Ф1!A153</f>
        <v>Место печати</v>
      </c>
    </row>
    <row r="74" spans="1:9" ht="15" x14ac:dyDescent="0.25">
      <c r="A74" s="162"/>
    </row>
    <row r="75" spans="1:9" ht="15" x14ac:dyDescent="0.25">
      <c r="A75" s="162"/>
    </row>
    <row r="76" spans="1:9" ht="15" x14ac:dyDescent="0.25">
      <c r="A76" s="162"/>
    </row>
    <row r="77" spans="1:9" ht="15" x14ac:dyDescent="0.25">
      <c r="A77" s="162">
        <f>Ф1!A157</f>
        <v>0</v>
      </c>
    </row>
    <row r="78" spans="1:9" ht="15" x14ac:dyDescent="0.25">
      <c r="A78" s="162">
        <f>Ф1!A158</f>
        <v>0</v>
      </c>
    </row>
  </sheetData>
  <mergeCells count="5">
    <mergeCell ref="A15:A16"/>
    <mergeCell ref="B15:B16"/>
    <mergeCell ref="D15:D16"/>
    <mergeCell ref="E15:E16"/>
    <mergeCell ref="D72:E72"/>
  </mergeCells>
  <pageMargins left="0.70866141732283472" right="0.70866141732283472" top="0.54" bottom="0.46" header="0.31496062992125984" footer="0.31496062992125984"/>
  <pageSetup paperSize="9" scale="55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E6255-9DAD-47DD-9777-B3E7D15C757C}">
  <sheetPr>
    <pageSetUpPr autoPageBreaks="0" fitToPage="1"/>
  </sheetPr>
  <dimension ref="A1:L103"/>
  <sheetViews>
    <sheetView view="pageBreakPreview" zoomScale="90" zoomScaleNormal="80" zoomScaleSheetLayoutView="90" workbookViewId="0">
      <selection activeCell="A109" sqref="A108:A109"/>
    </sheetView>
  </sheetViews>
  <sheetFormatPr defaultColWidth="67.42578125" defaultRowHeight="12.75" x14ac:dyDescent="0.2"/>
  <cols>
    <col min="1" max="1" width="65.5703125" style="163" customWidth="1"/>
    <col min="2" max="2" width="10.42578125" style="163" bestFit="1" customWidth="1"/>
    <col min="3" max="3" width="13.42578125" style="163" bestFit="1" customWidth="1"/>
    <col min="4" max="4" width="15.42578125" style="163" customWidth="1"/>
    <col min="5" max="5" width="15.5703125" style="163" customWidth="1"/>
    <col min="6" max="6" width="13.42578125" style="165" customWidth="1"/>
    <col min="7" max="12" width="9.42578125" style="163" customWidth="1"/>
    <col min="13" max="255" width="9.42578125" style="166" customWidth="1"/>
    <col min="256" max="16384" width="67.42578125" style="166"/>
  </cols>
  <sheetData>
    <row r="1" spans="1:12" s="7" customFormat="1" x14ac:dyDescent="0.2">
      <c r="A1" s="1"/>
      <c r="B1" s="2"/>
      <c r="C1" s="3"/>
      <c r="E1" s="4" t="s">
        <v>224</v>
      </c>
      <c r="F1" s="5"/>
      <c r="G1" s="6"/>
      <c r="H1" s="6"/>
      <c r="I1" s="6"/>
    </row>
    <row r="2" spans="1:12" s="7" customFormat="1" x14ac:dyDescent="0.2">
      <c r="A2" s="1"/>
      <c r="B2" s="2"/>
      <c r="C2" s="3"/>
      <c r="E2" s="4" t="s">
        <v>1</v>
      </c>
      <c r="F2" s="5"/>
      <c r="G2" s="6"/>
      <c r="H2" s="6"/>
      <c r="I2" s="6"/>
    </row>
    <row r="3" spans="1:12" s="7" customFormat="1" x14ac:dyDescent="0.2">
      <c r="A3" s="1"/>
      <c r="B3" s="2"/>
      <c r="C3" s="3"/>
      <c r="E3" s="4" t="s">
        <v>2</v>
      </c>
      <c r="F3" s="5"/>
      <c r="G3" s="6"/>
      <c r="H3" s="6"/>
      <c r="I3" s="6"/>
    </row>
    <row r="4" spans="1:12" x14ac:dyDescent="0.2">
      <c r="E4" s="167"/>
    </row>
    <row r="5" spans="1:12" s="169" customFormat="1" x14ac:dyDescent="0.2">
      <c r="A5" s="168"/>
      <c r="B5" s="168"/>
      <c r="C5" s="168"/>
      <c r="D5" s="168"/>
      <c r="E5" s="4" t="s">
        <v>225</v>
      </c>
      <c r="F5" s="165"/>
      <c r="G5" s="168"/>
      <c r="H5" s="168"/>
      <c r="I5" s="168"/>
      <c r="J5" s="168"/>
      <c r="K5" s="168"/>
      <c r="L5" s="168"/>
    </row>
    <row r="6" spans="1:12" s="169" customFormat="1" x14ac:dyDescent="0.2">
      <c r="A6" s="168"/>
      <c r="B6" s="168"/>
      <c r="C6" s="168"/>
      <c r="D6" s="168"/>
      <c r="E6" s="4" t="s">
        <v>226</v>
      </c>
      <c r="F6" s="165"/>
      <c r="G6" s="168"/>
      <c r="H6" s="168"/>
      <c r="I6" s="168"/>
      <c r="J6" s="168"/>
      <c r="K6" s="168"/>
      <c r="L6" s="168"/>
    </row>
    <row r="7" spans="1:12" s="169" customFormat="1" x14ac:dyDescent="0.2">
      <c r="A7" s="100"/>
      <c r="B7" s="100" t="s">
        <v>227</v>
      </c>
      <c r="C7" s="170" t="s">
        <v>228</v>
      </c>
      <c r="D7" s="100"/>
      <c r="E7" s="4" t="s">
        <v>229</v>
      </c>
      <c r="F7" s="165"/>
      <c r="G7" s="168"/>
      <c r="H7" s="168"/>
      <c r="I7" s="168"/>
      <c r="J7" s="168"/>
      <c r="K7" s="168"/>
      <c r="L7" s="168"/>
    </row>
    <row r="8" spans="1:12" x14ac:dyDescent="0.2">
      <c r="A8" s="100"/>
      <c r="B8" s="100"/>
      <c r="C8" s="100"/>
      <c r="D8" s="100"/>
      <c r="E8" s="171"/>
    </row>
    <row r="9" spans="1:12" x14ac:dyDescent="0.2">
      <c r="A9" s="172"/>
      <c r="B9" s="100"/>
      <c r="C9" s="170"/>
      <c r="D9" s="100"/>
      <c r="E9" s="173" t="s">
        <v>230</v>
      </c>
    </row>
    <row r="10" spans="1:12" x14ac:dyDescent="0.2">
      <c r="A10" s="172"/>
      <c r="B10" s="100"/>
      <c r="C10" s="170"/>
      <c r="D10" s="100"/>
      <c r="E10" s="174"/>
    </row>
    <row r="11" spans="1:12" x14ac:dyDescent="0.2">
      <c r="A11" s="175" t="s">
        <v>231</v>
      </c>
      <c r="B11" s="176"/>
      <c r="C11" s="176"/>
      <c r="D11" s="176"/>
      <c r="E11" s="177"/>
      <c r="F11" s="177"/>
    </row>
    <row r="12" spans="1:12" x14ac:dyDescent="0.2">
      <c r="A12" s="175" t="s">
        <v>232</v>
      </c>
      <c r="B12" s="176"/>
      <c r="C12" s="176"/>
      <c r="D12" s="176"/>
      <c r="E12" s="177"/>
      <c r="F12" s="177"/>
    </row>
    <row r="13" spans="1:12" x14ac:dyDescent="0.2">
      <c r="A13" s="175" t="s">
        <v>233</v>
      </c>
      <c r="B13" s="176"/>
      <c r="C13" s="176"/>
      <c r="D13" s="176"/>
      <c r="E13" s="177"/>
      <c r="F13" s="177"/>
    </row>
    <row r="14" spans="1:12" x14ac:dyDescent="0.2">
      <c r="A14" s="172"/>
      <c r="B14" s="100"/>
      <c r="C14" s="170"/>
      <c r="D14" s="100"/>
      <c r="E14" s="174"/>
    </row>
    <row r="15" spans="1:12" x14ac:dyDescent="0.2">
      <c r="A15" s="157"/>
      <c r="B15" s="157"/>
      <c r="C15" s="157"/>
      <c r="D15" s="157"/>
      <c r="E15" s="178" t="s">
        <v>234</v>
      </c>
    </row>
    <row r="16" spans="1:12" s="163" customFormat="1" ht="38.25" x14ac:dyDescent="0.2">
      <c r="A16" s="179" t="s">
        <v>235</v>
      </c>
      <c r="B16" s="180" t="s">
        <v>236</v>
      </c>
      <c r="C16" s="180" t="s">
        <v>237</v>
      </c>
      <c r="D16" s="180" t="s">
        <v>157</v>
      </c>
      <c r="E16" s="180" t="s">
        <v>158</v>
      </c>
      <c r="F16" s="165"/>
    </row>
    <row r="17" spans="1:6" s="163" customFormat="1" x14ac:dyDescent="0.2">
      <c r="A17" s="181" t="s">
        <v>238</v>
      </c>
      <c r="B17" s="182"/>
      <c r="C17" s="182"/>
      <c r="D17" s="182"/>
      <c r="E17" s="183"/>
      <c r="F17" s="165"/>
    </row>
    <row r="18" spans="1:6" s="163" customFormat="1" x14ac:dyDescent="0.2">
      <c r="A18" s="184" t="s">
        <v>239</v>
      </c>
      <c r="B18" s="185">
        <v>10</v>
      </c>
      <c r="C18" s="186">
        <f>SUM(C20:C25)</f>
        <v>156496907.8812876</v>
      </c>
      <c r="D18" s="186">
        <f>SUM(D20:D25)</f>
        <v>151107345</v>
      </c>
      <c r="E18" s="186">
        <f>SUM(E20:E25)</f>
        <v>76981429</v>
      </c>
      <c r="F18" s="165"/>
    </row>
    <row r="19" spans="1:6" s="163" customFormat="1" x14ac:dyDescent="0.2">
      <c r="A19" s="187" t="s">
        <v>240</v>
      </c>
      <c r="B19" s="188"/>
      <c r="C19" s="189"/>
      <c r="D19" s="189"/>
      <c r="E19" s="189"/>
      <c r="F19" s="165"/>
    </row>
    <row r="20" spans="1:6" s="163" customFormat="1" x14ac:dyDescent="0.2">
      <c r="A20" s="187" t="s">
        <v>241</v>
      </c>
      <c r="B20" s="190">
        <v>11</v>
      </c>
      <c r="C20" s="189">
        <v>154228781.58609205</v>
      </c>
      <c r="D20" s="191">
        <v>111397029</v>
      </c>
      <c r="E20" s="191">
        <v>57520768</v>
      </c>
      <c r="F20" s="165"/>
    </row>
    <row r="21" spans="1:6" s="163" customFormat="1" x14ac:dyDescent="0.2">
      <c r="A21" s="192" t="s">
        <v>242</v>
      </c>
      <c r="B21" s="190">
        <v>12</v>
      </c>
      <c r="C21" s="189"/>
      <c r="D21" s="193"/>
      <c r="E21" s="191"/>
      <c r="F21" s="165"/>
    </row>
    <row r="22" spans="1:6" s="163" customFormat="1" x14ac:dyDescent="0.2">
      <c r="A22" s="187" t="s">
        <v>243</v>
      </c>
      <c r="B22" s="190">
        <v>13</v>
      </c>
      <c r="C22" s="189"/>
      <c r="D22" s="191">
        <v>35755508</v>
      </c>
      <c r="E22" s="191">
        <v>16984080</v>
      </c>
      <c r="F22" s="165"/>
    </row>
    <row r="23" spans="1:6" s="163" customFormat="1" x14ac:dyDescent="0.2">
      <c r="A23" s="187" t="s">
        <v>244</v>
      </c>
      <c r="B23" s="190">
        <v>14</v>
      </c>
      <c r="C23" s="194"/>
      <c r="D23" s="194"/>
      <c r="E23" s="191"/>
      <c r="F23" s="165"/>
    </row>
    <row r="24" spans="1:6" s="163" customFormat="1" x14ac:dyDescent="0.2">
      <c r="A24" s="187" t="s">
        <v>245</v>
      </c>
      <c r="B24" s="190">
        <v>15</v>
      </c>
      <c r="C24" s="189">
        <v>121939.88719555555</v>
      </c>
      <c r="D24" s="191">
        <v>737931</v>
      </c>
      <c r="E24" s="191">
        <v>119256</v>
      </c>
      <c r="F24" s="165"/>
    </row>
    <row r="25" spans="1:6" s="163" customFormat="1" x14ac:dyDescent="0.2">
      <c r="A25" s="187" t="s">
        <v>246</v>
      </c>
      <c r="B25" s="190">
        <v>16</v>
      </c>
      <c r="C25" s="189">
        <v>2146186.4080000003</v>
      </c>
      <c r="D25" s="191">
        <v>3216877</v>
      </c>
      <c r="E25" s="191">
        <v>2357325</v>
      </c>
      <c r="F25" s="165"/>
    </row>
    <row r="26" spans="1:6" s="163" customFormat="1" x14ac:dyDescent="0.2">
      <c r="A26" s="184" t="s">
        <v>247</v>
      </c>
      <c r="B26" s="185">
        <v>20</v>
      </c>
      <c r="C26" s="195">
        <f>SUM(C28:C34)</f>
        <v>157105491.60046014</v>
      </c>
      <c r="D26" s="195">
        <f>SUM(D28:D34)</f>
        <v>141330720</v>
      </c>
      <c r="E26" s="196">
        <f>SUM(E28:E34)</f>
        <v>69060436</v>
      </c>
      <c r="F26" s="165"/>
    </row>
    <row r="27" spans="1:6" s="163" customFormat="1" x14ac:dyDescent="0.2">
      <c r="A27" s="187" t="s">
        <v>240</v>
      </c>
      <c r="B27" s="190"/>
      <c r="C27" s="197"/>
      <c r="D27" s="198"/>
      <c r="E27" s="199"/>
      <c r="F27" s="165"/>
    </row>
    <row r="28" spans="1:6" s="163" customFormat="1" x14ac:dyDescent="0.2">
      <c r="A28" s="187" t="s">
        <v>248</v>
      </c>
      <c r="B28" s="190">
        <v>21</v>
      </c>
      <c r="C28" s="197">
        <v>126937364.58160853</v>
      </c>
      <c r="D28" s="191">
        <v>90396239</v>
      </c>
      <c r="E28" s="193">
        <v>36384359</v>
      </c>
      <c r="F28" s="165"/>
    </row>
    <row r="29" spans="1:6" s="163" customFormat="1" x14ac:dyDescent="0.2">
      <c r="A29" s="187" t="s">
        <v>249</v>
      </c>
      <c r="B29" s="190">
        <v>22</v>
      </c>
      <c r="C29" s="197">
        <v>200000</v>
      </c>
      <c r="D29" s="191">
        <v>17560464</v>
      </c>
      <c r="E29" s="193">
        <v>9897825</v>
      </c>
      <c r="F29" s="165"/>
    </row>
    <row r="30" spans="1:6" s="163" customFormat="1" x14ac:dyDescent="0.2">
      <c r="A30" s="187" t="s">
        <v>250</v>
      </c>
      <c r="B30" s="190">
        <v>23</v>
      </c>
      <c r="C30" s="197">
        <v>16510497.208387472</v>
      </c>
      <c r="D30" s="191">
        <v>15958674</v>
      </c>
      <c r="E30" s="193">
        <v>11665101</v>
      </c>
      <c r="F30" s="165"/>
    </row>
    <row r="31" spans="1:6" s="163" customFormat="1" x14ac:dyDescent="0.2">
      <c r="A31" s="187" t="s">
        <v>251</v>
      </c>
      <c r="B31" s="190">
        <v>24</v>
      </c>
      <c r="C31" s="197">
        <v>70570.842891483771</v>
      </c>
      <c r="D31" s="191">
        <v>71435</v>
      </c>
      <c r="E31" s="193">
        <f>21184+52965</f>
        <v>74149</v>
      </c>
      <c r="F31" s="165"/>
    </row>
    <row r="32" spans="1:6" s="163" customFormat="1" x14ac:dyDescent="0.2">
      <c r="A32" s="187" t="s">
        <v>252</v>
      </c>
      <c r="B32" s="190">
        <v>25</v>
      </c>
      <c r="C32" s="200"/>
      <c r="D32" s="194">
        <v>0</v>
      </c>
      <c r="E32" s="201"/>
      <c r="F32" s="165"/>
    </row>
    <row r="33" spans="1:6" s="163" customFormat="1" x14ac:dyDescent="0.2">
      <c r="A33" s="202" t="s">
        <v>253</v>
      </c>
      <c r="B33" s="203">
        <v>26</v>
      </c>
      <c r="C33" s="204">
        <v>8655845.6460765004</v>
      </c>
      <c r="D33" s="205">
        <v>12589329</v>
      </c>
      <c r="E33" s="205">
        <v>7193286</v>
      </c>
      <c r="F33" s="165"/>
    </row>
    <row r="34" spans="1:6" s="163" customFormat="1" x14ac:dyDescent="0.2">
      <c r="A34" s="202" t="s">
        <v>254</v>
      </c>
      <c r="B34" s="203">
        <v>27</v>
      </c>
      <c r="C34" s="204">
        <v>4731213.3214961672</v>
      </c>
      <c r="D34" s="205">
        <v>4754579</v>
      </c>
      <c r="E34" s="206">
        <f>4259097-52965-360416</f>
        <v>3845716</v>
      </c>
      <c r="F34" s="165"/>
    </row>
    <row r="35" spans="1:6" s="163" customFormat="1" ht="25.5" x14ac:dyDescent="0.2">
      <c r="A35" s="207" t="s">
        <v>255</v>
      </c>
      <c r="B35" s="208">
        <v>30</v>
      </c>
      <c r="C35" s="209">
        <f>C18-C26</f>
        <v>-608583.71917253733</v>
      </c>
      <c r="D35" s="209">
        <f>D18-D26</f>
        <v>9776625</v>
      </c>
      <c r="E35" s="209">
        <f>E18-E26</f>
        <v>7920993</v>
      </c>
      <c r="F35" s="165"/>
    </row>
    <row r="36" spans="1:6" s="163" customFormat="1" x14ac:dyDescent="0.2">
      <c r="A36" s="210" t="s">
        <v>256</v>
      </c>
      <c r="B36" s="208"/>
      <c r="C36" s="211"/>
      <c r="D36" s="212"/>
      <c r="E36" s="212"/>
      <c r="F36" s="165"/>
    </row>
    <row r="37" spans="1:6" s="163" customFormat="1" x14ac:dyDescent="0.2">
      <c r="A37" s="213" t="s">
        <v>257</v>
      </c>
      <c r="B37" s="208">
        <v>40</v>
      </c>
      <c r="C37" s="209">
        <f>SUM(C39:C50)</f>
        <v>1360589.4870000002</v>
      </c>
      <c r="D37" s="209">
        <f>SUM(D39:D50)</f>
        <v>1388213</v>
      </c>
      <c r="E37" s="209">
        <f>SUM(E39:E50)</f>
        <v>1414820</v>
      </c>
      <c r="F37" s="165"/>
    </row>
    <row r="38" spans="1:6" s="163" customFormat="1" x14ac:dyDescent="0.2">
      <c r="A38" s="202" t="s">
        <v>240</v>
      </c>
      <c r="B38" s="203"/>
      <c r="C38" s="204"/>
      <c r="D38" s="214"/>
      <c r="E38" s="215"/>
      <c r="F38" s="165"/>
    </row>
    <row r="39" spans="1:6" s="163" customFormat="1" x14ac:dyDescent="0.2">
      <c r="A39" s="202" t="s">
        <v>258</v>
      </c>
      <c r="B39" s="203">
        <v>41</v>
      </c>
      <c r="C39" s="204">
        <v>1343366.7690000001</v>
      </c>
      <c r="D39" s="205">
        <v>1207180</v>
      </c>
      <c r="E39" s="206">
        <v>69385</v>
      </c>
      <c r="F39" s="165"/>
    </row>
    <row r="40" spans="1:6" s="163" customFormat="1" x14ac:dyDescent="0.2">
      <c r="A40" s="202" t="s">
        <v>259</v>
      </c>
      <c r="B40" s="203">
        <v>42</v>
      </c>
      <c r="C40" s="204"/>
      <c r="D40" s="205"/>
      <c r="E40" s="206"/>
      <c r="F40" s="165"/>
    </row>
    <row r="41" spans="1:6" s="163" customFormat="1" x14ac:dyDescent="0.2">
      <c r="A41" s="202" t="s">
        <v>260</v>
      </c>
      <c r="B41" s="203">
        <v>43</v>
      </c>
      <c r="C41" s="204"/>
      <c r="D41" s="205">
        <v>466</v>
      </c>
      <c r="E41" s="206"/>
      <c r="F41" s="165"/>
    </row>
    <row r="42" spans="1:6" s="163" customFormat="1" ht="25.5" x14ac:dyDescent="0.2">
      <c r="A42" s="59" t="s">
        <v>261</v>
      </c>
      <c r="B42" s="203">
        <v>44</v>
      </c>
      <c r="C42" s="204"/>
      <c r="D42" s="206"/>
      <c r="E42" s="206"/>
      <c r="F42" s="165"/>
    </row>
    <row r="43" spans="1:6" s="163" customFormat="1" x14ac:dyDescent="0.2">
      <c r="A43" s="202" t="s">
        <v>262</v>
      </c>
      <c r="B43" s="203">
        <v>45</v>
      </c>
      <c r="C43" s="204"/>
      <c r="D43" s="205"/>
      <c r="E43" s="206"/>
      <c r="F43" s="165"/>
    </row>
    <row r="44" spans="1:6" s="163" customFormat="1" x14ac:dyDescent="0.2">
      <c r="A44" s="59" t="s">
        <v>263</v>
      </c>
      <c r="B44" s="203">
        <v>46</v>
      </c>
      <c r="C44" s="204"/>
      <c r="D44" s="206"/>
      <c r="E44" s="206"/>
      <c r="F44" s="165"/>
    </row>
    <row r="45" spans="1:6" s="163" customFormat="1" x14ac:dyDescent="0.2">
      <c r="A45" s="59" t="s">
        <v>264</v>
      </c>
      <c r="B45" s="203">
        <v>47</v>
      </c>
      <c r="C45" s="204"/>
      <c r="D45" s="206"/>
      <c r="E45" s="206">
        <v>1286580</v>
      </c>
      <c r="F45" s="165"/>
    </row>
    <row r="46" spans="1:6" s="163" customFormat="1" x14ac:dyDescent="0.2">
      <c r="A46" s="202" t="s">
        <v>265</v>
      </c>
      <c r="B46" s="203">
        <v>48</v>
      </c>
      <c r="C46" s="204"/>
      <c r="D46" s="205"/>
      <c r="E46" s="206"/>
      <c r="F46" s="165"/>
    </row>
    <row r="47" spans="1:6" s="163" customFormat="1" x14ac:dyDescent="0.2">
      <c r="A47" s="202" t="s">
        <v>266</v>
      </c>
      <c r="B47" s="203">
        <v>49</v>
      </c>
      <c r="C47" s="204"/>
      <c r="D47" s="205"/>
      <c r="E47" s="206"/>
      <c r="F47" s="165"/>
    </row>
    <row r="48" spans="1:6" s="163" customFormat="1" x14ac:dyDescent="0.2">
      <c r="A48" s="202" t="s">
        <v>267</v>
      </c>
      <c r="B48" s="203">
        <v>50</v>
      </c>
      <c r="C48" s="204"/>
      <c r="D48" s="205"/>
      <c r="E48" s="206"/>
      <c r="F48" s="165"/>
    </row>
    <row r="49" spans="1:6" s="163" customFormat="1" x14ac:dyDescent="0.2">
      <c r="A49" s="202" t="s">
        <v>268</v>
      </c>
      <c r="B49" s="203">
        <v>51</v>
      </c>
      <c r="C49" s="204"/>
      <c r="D49" s="205"/>
      <c r="E49" s="206"/>
      <c r="F49" s="165"/>
    </row>
    <row r="50" spans="1:6" s="163" customFormat="1" x14ac:dyDescent="0.2">
      <c r="A50" s="202" t="s">
        <v>246</v>
      </c>
      <c r="B50" s="203">
        <v>52</v>
      </c>
      <c r="C50" s="204">
        <v>17222.718000000001</v>
      </c>
      <c r="D50" s="205">
        <v>180567</v>
      </c>
      <c r="E50" s="206">
        <v>58855</v>
      </c>
      <c r="F50" s="165"/>
    </row>
    <row r="51" spans="1:6" s="163" customFormat="1" x14ac:dyDescent="0.2">
      <c r="A51" s="213" t="s">
        <v>269</v>
      </c>
      <c r="B51" s="208">
        <v>60</v>
      </c>
      <c r="C51" s="209">
        <f>SUM(C53:C65)</f>
        <v>5268228.9035791764</v>
      </c>
      <c r="D51" s="209">
        <f>SUM(D53:D65)</f>
        <v>3771337</v>
      </c>
      <c r="E51" s="209">
        <f>SUM(E53:E65)</f>
        <v>4252507</v>
      </c>
      <c r="F51" s="165"/>
    </row>
    <row r="52" spans="1:6" s="163" customFormat="1" x14ac:dyDescent="0.2">
      <c r="A52" s="202" t="s">
        <v>240</v>
      </c>
      <c r="B52" s="203"/>
      <c r="C52" s="204"/>
      <c r="D52" s="205"/>
      <c r="E52" s="206"/>
      <c r="F52" s="165"/>
    </row>
    <row r="53" spans="1:6" s="163" customFormat="1" x14ac:dyDescent="0.2">
      <c r="A53" s="202" t="s">
        <v>270</v>
      </c>
      <c r="B53" s="203">
        <v>61</v>
      </c>
      <c r="C53" s="204">
        <v>3011099.0591390766</v>
      </c>
      <c r="D53" s="205">
        <v>1304079</v>
      </c>
      <c r="E53" s="206">
        <v>1326575</v>
      </c>
      <c r="F53" s="165"/>
    </row>
    <row r="54" spans="1:6" s="163" customFormat="1" x14ac:dyDescent="0.2">
      <c r="A54" s="202" t="s">
        <v>271</v>
      </c>
      <c r="B54" s="203">
        <v>62</v>
      </c>
      <c r="C54" s="204"/>
      <c r="D54" s="205">
        <v>73</v>
      </c>
      <c r="E54" s="206">
        <v>660</v>
      </c>
      <c r="F54" s="165"/>
    </row>
    <row r="55" spans="1:6" s="163" customFormat="1" x14ac:dyDescent="0.2">
      <c r="A55" s="202" t="s">
        <v>272</v>
      </c>
      <c r="B55" s="203">
        <v>63</v>
      </c>
      <c r="C55" s="204">
        <v>2240929.8444400998</v>
      </c>
      <c r="D55" s="205">
        <v>1812316</v>
      </c>
      <c r="E55" s="206">
        <v>1280451</v>
      </c>
      <c r="F55" s="165"/>
    </row>
    <row r="56" spans="1:6" s="163" customFormat="1" ht="25.5" x14ac:dyDescent="0.2">
      <c r="A56" s="59" t="s">
        <v>273</v>
      </c>
      <c r="B56" s="203">
        <v>64</v>
      </c>
      <c r="C56" s="204"/>
      <c r="D56" s="206"/>
      <c r="E56" s="206"/>
      <c r="F56" s="165"/>
    </row>
    <row r="57" spans="1:6" s="163" customFormat="1" x14ac:dyDescent="0.2">
      <c r="A57" s="202" t="s">
        <v>274</v>
      </c>
      <c r="B57" s="203">
        <v>65</v>
      </c>
      <c r="C57" s="204"/>
      <c r="D57" s="205"/>
      <c r="E57" s="206"/>
      <c r="F57" s="165"/>
    </row>
    <row r="58" spans="1:6" s="163" customFormat="1" x14ac:dyDescent="0.2">
      <c r="A58" s="202" t="s">
        <v>275</v>
      </c>
      <c r="B58" s="203">
        <v>66</v>
      </c>
      <c r="C58" s="204"/>
      <c r="D58" s="205"/>
      <c r="E58" s="206"/>
      <c r="F58" s="165"/>
    </row>
    <row r="59" spans="1:6" s="163" customFormat="1" x14ac:dyDescent="0.2">
      <c r="A59" s="202" t="s">
        <v>276</v>
      </c>
      <c r="B59" s="203">
        <v>67</v>
      </c>
      <c r="C59" s="204"/>
      <c r="D59" s="205">
        <v>107173</v>
      </c>
      <c r="E59" s="206">
        <v>1270332</v>
      </c>
      <c r="F59" s="165"/>
    </row>
    <row r="60" spans="1:6" s="163" customFormat="1" x14ac:dyDescent="0.2">
      <c r="A60" s="202" t="s">
        <v>277</v>
      </c>
      <c r="B60" s="203">
        <v>68</v>
      </c>
      <c r="C60" s="204"/>
      <c r="D60" s="205"/>
      <c r="E60" s="206"/>
      <c r="F60" s="165"/>
    </row>
    <row r="61" spans="1:6" s="163" customFormat="1" x14ac:dyDescent="0.2">
      <c r="A61" s="202" t="s">
        <v>278</v>
      </c>
      <c r="B61" s="203">
        <v>69</v>
      </c>
      <c r="C61" s="204">
        <v>16200</v>
      </c>
      <c r="D61" s="205"/>
      <c r="E61" s="206"/>
      <c r="F61" s="165"/>
    </row>
    <row r="62" spans="1:6" s="163" customFormat="1" x14ac:dyDescent="0.2">
      <c r="A62" s="202" t="s">
        <v>279</v>
      </c>
      <c r="B62" s="203">
        <v>70</v>
      </c>
      <c r="C62" s="204"/>
      <c r="D62" s="205"/>
      <c r="E62" s="206"/>
      <c r="F62" s="165"/>
    </row>
    <row r="63" spans="1:6" s="163" customFormat="1" x14ac:dyDescent="0.2">
      <c r="A63" s="202" t="s">
        <v>266</v>
      </c>
      <c r="B63" s="203">
        <v>71</v>
      </c>
      <c r="C63" s="204"/>
      <c r="D63" s="205"/>
      <c r="E63" s="206"/>
      <c r="F63" s="165"/>
    </row>
    <row r="64" spans="1:6" s="163" customFormat="1" x14ac:dyDescent="0.2">
      <c r="A64" s="202" t="s">
        <v>280</v>
      </c>
      <c r="B64" s="203">
        <v>72</v>
      </c>
      <c r="C64" s="204"/>
      <c r="D64" s="206"/>
      <c r="E64" s="206"/>
      <c r="F64" s="165"/>
    </row>
    <row r="65" spans="1:6" s="163" customFormat="1" x14ac:dyDescent="0.2">
      <c r="A65" s="202" t="s">
        <v>254</v>
      </c>
      <c r="B65" s="203">
        <v>73</v>
      </c>
      <c r="C65" s="204"/>
      <c r="D65" s="205">
        <v>547696</v>
      </c>
      <c r="E65" s="206">
        <v>374489</v>
      </c>
      <c r="F65" s="165"/>
    </row>
    <row r="66" spans="1:6" s="163" customFormat="1" ht="25.5" x14ac:dyDescent="0.2">
      <c r="A66" s="207" t="s">
        <v>281</v>
      </c>
      <c r="B66" s="208">
        <v>80</v>
      </c>
      <c r="C66" s="209">
        <f>C37-C51</f>
        <v>-3907639.4165791762</v>
      </c>
      <c r="D66" s="209">
        <f>D37-D51</f>
        <v>-2383124</v>
      </c>
      <c r="E66" s="209">
        <f>E37-E51</f>
        <v>-2837687</v>
      </c>
      <c r="F66" s="165"/>
    </row>
    <row r="67" spans="1:6" s="163" customFormat="1" x14ac:dyDescent="0.2">
      <c r="A67" s="210" t="s">
        <v>282</v>
      </c>
      <c r="B67" s="208"/>
      <c r="C67" s="211"/>
      <c r="D67" s="212"/>
      <c r="E67" s="212"/>
      <c r="F67" s="165"/>
    </row>
    <row r="68" spans="1:6" s="163" customFormat="1" x14ac:dyDescent="0.2">
      <c r="A68" s="213" t="s">
        <v>283</v>
      </c>
      <c r="B68" s="208">
        <v>90</v>
      </c>
      <c r="C68" s="209">
        <f>SUM(C70:C73)</f>
        <v>0</v>
      </c>
      <c r="D68" s="209">
        <f>SUM(D70:D73)</f>
        <v>0</v>
      </c>
      <c r="E68" s="209">
        <f>SUM(E70:E73)</f>
        <v>0</v>
      </c>
      <c r="F68" s="165"/>
    </row>
    <row r="69" spans="1:6" s="163" customFormat="1" x14ac:dyDescent="0.2">
      <c r="A69" s="202" t="s">
        <v>240</v>
      </c>
      <c r="B69" s="203"/>
      <c r="C69" s="204"/>
      <c r="D69" s="214"/>
      <c r="E69" s="215"/>
      <c r="F69" s="165"/>
    </row>
    <row r="70" spans="1:6" s="163" customFormat="1" x14ac:dyDescent="0.2">
      <c r="A70" s="202" t="s">
        <v>284</v>
      </c>
      <c r="B70" s="203">
        <v>91</v>
      </c>
      <c r="C70" s="204"/>
      <c r="D70" s="205"/>
      <c r="E70" s="206"/>
      <c r="F70" s="165"/>
    </row>
    <row r="71" spans="1:6" s="163" customFormat="1" x14ac:dyDescent="0.2">
      <c r="A71" s="202" t="s">
        <v>285</v>
      </c>
      <c r="B71" s="203">
        <v>92</v>
      </c>
      <c r="C71" s="204"/>
      <c r="D71" s="205"/>
      <c r="E71" s="206"/>
      <c r="F71" s="165"/>
    </row>
    <row r="72" spans="1:6" s="163" customFormat="1" x14ac:dyDescent="0.2">
      <c r="A72" s="187" t="s">
        <v>268</v>
      </c>
      <c r="B72" s="190">
        <v>93</v>
      </c>
      <c r="C72" s="200"/>
      <c r="D72" s="194"/>
      <c r="E72" s="194"/>
      <c r="F72" s="165"/>
    </row>
    <row r="73" spans="1:6" s="163" customFormat="1" x14ac:dyDescent="0.2">
      <c r="A73" s="187" t="s">
        <v>246</v>
      </c>
      <c r="B73" s="190">
        <v>94</v>
      </c>
      <c r="C73" s="197"/>
      <c r="D73" s="191"/>
      <c r="E73" s="193"/>
      <c r="F73" s="165"/>
    </row>
    <row r="74" spans="1:6" s="163" customFormat="1" x14ac:dyDescent="0.2">
      <c r="A74" s="184" t="s">
        <v>286</v>
      </c>
      <c r="B74" s="182">
        <v>100</v>
      </c>
      <c r="C74" s="216">
        <f>SUM(C76:C80)</f>
        <v>4018947.13670544</v>
      </c>
      <c r="D74" s="216">
        <f>SUM(D76:D80)</f>
        <v>4022897</v>
      </c>
      <c r="E74" s="216">
        <f>SUM(E76:E80)</f>
        <v>4172694</v>
      </c>
      <c r="F74" s="165"/>
    </row>
    <row r="75" spans="1:6" s="163" customFormat="1" x14ac:dyDescent="0.2">
      <c r="A75" s="187" t="s">
        <v>240</v>
      </c>
      <c r="B75" s="188"/>
      <c r="C75" s="197"/>
      <c r="D75" s="198"/>
      <c r="E75" s="199"/>
      <c r="F75" s="165"/>
    </row>
    <row r="76" spans="1:6" s="163" customFormat="1" x14ac:dyDescent="0.2">
      <c r="A76" s="187" t="s">
        <v>287</v>
      </c>
      <c r="B76" s="188">
        <v>101</v>
      </c>
      <c r="C76" s="197"/>
      <c r="D76" s="191"/>
      <c r="E76" s="193"/>
      <c r="F76" s="165"/>
    </row>
    <row r="77" spans="1:6" s="163" customFormat="1" x14ac:dyDescent="0.2">
      <c r="A77" s="187" t="s">
        <v>277</v>
      </c>
      <c r="B77" s="188">
        <v>102</v>
      </c>
      <c r="C77" s="200"/>
      <c r="D77" s="194"/>
      <c r="E77" s="194"/>
      <c r="F77" s="165"/>
    </row>
    <row r="78" spans="1:6" s="163" customFormat="1" x14ac:dyDescent="0.2">
      <c r="A78" s="187" t="s">
        <v>288</v>
      </c>
      <c r="B78" s="188">
        <v>103</v>
      </c>
      <c r="C78" s="197">
        <v>4008767.6400000006</v>
      </c>
      <c r="D78" s="191">
        <v>4008768</v>
      </c>
      <c r="E78" s="193">
        <f>3798711+360416</f>
        <v>4159127</v>
      </c>
      <c r="F78" s="165"/>
    </row>
    <row r="79" spans="1:6" s="163" customFormat="1" x14ac:dyDescent="0.2">
      <c r="A79" s="187" t="s">
        <v>289</v>
      </c>
      <c r="B79" s="188">
        <v>104</v>
      </c>
      <c r="C79" s="197"/>
      <c r="D79" s="191"/>
      <c r="E79" s="193"/>
      <c r="F79" s="165"/>
    </row>
    <row r="80" spans="1:6" s="163" customFormat="1" x14ac:dyDescent="0.2">
      <c r="A80" s="202" t="s">
        <v>290</v>
      </c>
      <c r="B80" s="217">
        <v>105</v>
      </c>
      <c r="C80" s="204">
        <v>10179.496705439295</v>
      </c>
      <c r="D80" s="191">
        <v>14129</v>
      </c>
      <c r="E80" s="193">
        <v>13567</v>
      </c>
      <c r="F80" s="165"/>
    </row>
    <row r="81" spans="1:7" s="163" customFormat="1" ht="25.5" x14ac:dyDescent="0.2">
      <c r="A81" s="207" t="s">
        <v>291</v>
      </c>
      <c r="B81" s="218">
        <v>110</v>
      </c>
      <c r="C81" s="209">
        <f>C68-C74</f>
        <v>-4018947.13670544</v>
      </c>
      <c r="D81" s="216">
        <f>D68-D74</f>
        <v>-4022897</v>
      </c>
      <c r="E81" s="216">
        <f>E68-E74</f>
        <v>-4172694</v>
      </c>
      <c r="F81" s="165"/>
    </row>
    <row r="82" spans="1:7" s="163" customFormat="1" x14ac:dyDescent="0.2">
      <c r="A82" s="213" t="s">
        <v>292</v>
      </c>
      <c r="B82" s="218">
        <v>120</v>
      </c>
      <c r="C82" s="219">
        <v>-1.6821700000000002</v>
      </c>
      <c r="D82" s="220">
        <v>96801</v>
      </c>
      <c r="E82" s="221">
        <f>222594+3+42</f>
        <v>222639</v>
      </c>
      <c r="F82" s="165"/>
    </row>
    <row r="83" spans="1:7" s="163" customFormat="1" ht="25.5" x14ac:dyDescent="0.2">
      <c r="A83" s="207" t="s">
        <v>293</v>
      </c>
      <c r="B83" s="218">
        <v>130</v>
      </c>
      <c r="C83" s="219"/>
      <c r="D83" s="220">
        <v>326</v>
      </c>
      <c r="E83" s="221">
        <v>-297</v>
      </c>
      <c r="F83" s="165"/>
      <c r="G83" s="165"/>
    </row>
    <row r="84" spans="1:7" s="163" customFormat="1" ht="25.5" x14ac:dyDescent="0.2">
      <c r="A84" s="207" t="s">
        <v>294</v>
      </c>
      <c r="B84" s="218">
        <v>140</v>
      </c>
      <c r="C84" s="209">
        <f>C35+C66+C81+C82+C83</f>
        <v>-8535171.9546271525</v>
      </c>
      <c r="D84" s="216">
        <f>D35+D66+D81+D82+D83</f>
        <v>3467731</v>
      </c>
      <c r="E84" s="216">
        <f>E35+E66+E81+E82+E83</f>
        <v>1132954</v>
      </c>
      <c r="F84" s="165"/>
    </row>
    <row r="85" spans="1:7" s="163" customFormat="1" x14ac:dyDescent="0.2">
      <c r="A85" s="222" t="s">
        <v>295</v>
      </c>
      <c r="B85" s="217">
        <v>150</v>
      </c>
      <c r="C85" s="204">
        <v>12926456.981162997</v>
      </c>
      <c r="D85" s="197">
        <v>12926457</v>
      </c>
      <c r="E85" s="197">
        <v>11793503</v>
      </c>
      <c r="F85" s="165"/>
    </row>
    <row r="86" spans="1:7" s="163" customFormat="1" x14ac:dyDescent="0.2">
      <c r="A86" s="222" t="s">
        <v>296</v>
      </c>
      <c r="B86" s="217">
        <v>160</v>
      </c>
      <c r="C86" s="204">
        <f>C85+C84</f>
        <v>4391285.0265358444</v>
      </c>
      <c r="D86" s="201">
        <f>D85+D84</f>
        <v>16394188</v>
      </c>
      <c r="E86" s="201">
        <f>E85+E84</f>
        <v>12926457</v>
      </c>
      <c r="F86" s="165"/>
    </row>
    <row r="87" spans="1:7" s="163" customFormat="1" x14ac:dyDescent="0.2">
      <c r="A87" s="100"/>
      <c r="B87" s="100"/>
      <c r="C87" s="170"/>
      <c r="D87" s="100"/>
      <c r="E87" s="100"/>
      <c r="F87" s="165"/>
    </row>
    <row r="88" spans="1:7" s="163" customFormat="1" x14ac:dyDescent="0.2">
      <c r="A88" s="100"/>
      <c r="B88" s="100"/>
      <c r="C88" s="170"/>
      <c r="D88" s="100"/>
      <c r="E88" s="100"/>
      <c r="F88" s="165"/>
    </row>
    <row r="89" spans="1:7" s="163" customFormat="1" x14ac:dyDescent="0.2">
      <c r="A89" s="156" t="str">
        <f>Ф1!A146</f>
        <v xml:space="preserve">Председатель Правления </v>
      </c>
      <c r="B89" s="96"/>
      <c r="F89" s="165"/>
    </row>
    <row r="90" spans="1:7" s="163" customFormat="1" x14ac:dyDescent="0.2">
      <c r="A90" s="156" t="str">
        <f>Ф1!A147</f>
        <v>Бежецкий Сергей Владимирович</v>
      </c>
      <c r="B90" s="96"/>
      <c r="C90" s="96" t="s">
        <v>223</v>
      </c>
      <c r="D90" s="96"/>
      <c r="E90" s="100"/>
      <c r="F90" s="165"/>
    </row>
    <row r="91" spans="1:7" s="163" customFormat="1" x14ac:dyDescent="0.2">
      <c r="A91" s="162"/>
      <c r="B91" s="96"/>
      <c r="C91" s="168" t="s">
        <v>145</v>
      </c>
      <c r="D91" s="168"/>
      <c r="E91" s="100"/>
      <c r="F91" s="165"/>
    </row>
    <row r="92" spans="1:7" s="163" customFormat="1" x14ac:dyDescent="0.2">
      <c r="A92" s="162"/>
      <c r="B92" s="96"/>
      <c r="F92" s="165"/>
    </row>
    <row r="93" spans="1:7" s="163" customFormat="1" x14ac:dyDescent="0.2">
      <c r="A93" s="156" t="str">
        <f>Ф1!A150</f>
        <v xml:space="preserve">Главный бухгалтер  </v>
      </c>
      <c r="B93" s="96"/>
      <c r="C93" s="96"/>
      <c r="D93" s="96"/>
      <c r="F93" s="165"/>
    </row>
    <row r="94" spans="1:7" s="163" customFormat="1" x14ac:dyDescent="0.2">
      <c r="A94" s="156" t="str">
        <f>Ф1!A151</f>
        <v>Оразбекова Динара Тлеукеновна</v>
      </c>
      <c r="C94" s="96" t="s">
        <v>223</v>
      </c>
      <c r="D94" s="96"/>
      <c r="E94" s="100"/>
      <c r="F94" s="165"/>
    </row>
    <row r="95" spans="1:7" s="163" customFormat="1" x14ac:dyDescent="0.2">
      <c r="A95" s="162"/>
      <c r="C95" s="163" t="s">
        <v>145</v>
      </c>
      <c r="F95" s="165"/>
    </row>
    <row r="96" spans="1:7" s="163" customFormat="1" x14ac:dyDescent="0.2">
      <c r="A96" s="162" t="str">
        <f>Ф1!A153</f>
        <v>Место печати</v>
      </c>
      <c r="F96" s="165"/>
    </row>
    <row r="97" spans="1:6" s="163" customFormat="1" x14ac:dyDescent="0.2">
      <c r="A97" s="162"/>
      <c r="F97" s="165"/>
    </row>
    <row r="98" spans="1:6" s="163" customFormat="1" x14ac:dyDescent="0.2">
      <c r="A98" s="162"/>
      <c r="F98" s="165"/>
    </row>
    <row r="99" spans="1:6" s="163" customFormat="1" x14ac:dyDescent="0.2">
      <c r="A99" s="162"/>
      <c r="F99" s="165"/>
    </row>
    <row r="100" spans="1:6" s="163" customFormat="1" x14ac:dyDescent="0.2">
      <c r="A100" s="162"/>
      <c r="F100" s="165"/>
    </row>
    <row r="101" spans="1:6" s="163" customFormat="1" x14ac:dyDescent="0.2">
      <c r="A101" s="162"/>
      <c r="F101" s="165"/>
    </row>
    <row r="102" spans="1:6" s="163" customFormat="1" x14ac:dyDescent="0.2">
      <c r="A102" s="162"/>
      <c r="F102" s="165"/>
    </row>
    <row r="103" spans="1:6" s="163" customFormat="1" x14ac:dyDescent="0.2">
      <c r="A103" s="162"/>
      <c r="F103" s="165"/>
    </row>
  </sheetData>
  <pageMargins left="0.70866141732283472" right="0.3" top="0.45" bottom="0.45" header="0.31496062992125984" footer="0.31496062992125984"/>
  <pageSetup paperSize="9" scale="57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911C2-0BD3-42A1-BD63-D3C51883B7D8}">
  <sheetPr>
    <tabColor rgb="FFFFFF00"/>
    <pageSetUpPr autoPageBreaks="0"/>
  </sheetPr>
  <dimension ref="A1:M103"/>
  <sheetViews>
    <sheetView view="pageBreakPreview" topLeftCell="A10" zoomScale="80" zoomScaleNormal="100" zoomScaleSheetLayoutView="80" workbookViewId="0">
      <pane ySplit="8" topLeftCell="A18" activePane="bottomLeft" state="frozen"/>
      <selection activeCell="C141" sqref="C141:D144"/>
      <selection pane="bottomLeft" activeCell="D122" sqref="D122"/>
    </sheetView>
  </sheetViews>
  <sheetFormatPr defaultColWidth="9.42578125" defaultRowHeight="12" x14ac:dyDescent="0.2"/>
  <cols>
    <col min="1" max="1" width="54.5703125" style="224" customWidth="1"/>
    <col min="2" max="2" width="5.42578125" style="224" customWidth="1"/>
    <col min="3" max="3" width="14.42578125" style="223" bestFit="1" customWidth="1"/>
    <col min="4" max="6" width="13.42578125" style="223" customWidth="1"/>
    <col min="7" max="8" width="15.42578125" style="223" bestFit="1" customWidth="1"/>
    <col min="9" max="9" width="11.5703125" style="224" bestFit="1" customWidth="1"/>
    <col min="10" max="10" width="13" style="224" customWidth="1"/>
    <col min="11" max="11" width="16.5703125" style="224" customWidth="1"/>
    <col min="12" max="12" width="15" style="228" bestFit="1" customWidth="1"/>
    <col min="13" max="13" width="9.42578125" style="229" customWidth="1"/>
    <col min="14" max="18" width="9.42578125" style="229"/>
    <col min="19" max="19" width="9.42578125" style="229" customWidth="1"/>
    <col min="20" max="22" width="9.42578125" style="229"/>
    <col min="23" max="23" width="9.42578125" style="229" customWidth="1"/>
    <col min="24" max="25" width="9.42578125" style="229"/>
    <col min="26" max="27" width="9.42578125" style="229" customWidth="1"/>
    <col min="28" max="48" width="9.42578125" style="229"/>
    <col min="49" max="49" width="9.42578125" style="229" customWidth="1"/>
    <col min="50" max="56" width="9.42578125" style="229"/>
    <col min="57" max="57" width="9.42578125" style="229" customWidth="1"/>
    <col min="58" max="90" width="9.42578125" style="229"/>
    <col min="91" max="91" width="9.42578125" style="229" customWidth="1"/>
    <col min="92" max="16384" width="9.42578125" style="229"/>
  </cols>
  <sheetData>
    <row r="1" spans="1:12" s="7" customFormat="1" ht="12.75" x14ac:dyDescent="0.2">
      <c r="A1" s="1"/>
      <c r="B1" s="2"/>
      <c r="C1" s="3"/>
      <c r="F1" s="5"/>
      <c r="G1" s="6"/>
      <c r="H1" s="6"/>
      <c r="I1" s="6"/>
      <c r="K1" s="4" t="s">
        <v>297</v>
      </c>
    </row>
    <row r="2" spans="1:12" s="7" customFormat="1" ht="12.75" x14ac:dyDescent="0.2">
      <c r="A2" s="1"/>
      <c r="B2" s="2"/>
      <c r="C2" s="3"/>
      <c r="F2" s="5"/>
      <c r="G2" s="6"/>
      <c r="H2" s="6"/>
      <c r="I2" s="6"/>
      <c r="K2" s="4" t="s">
        <v>1</v>
      </c>
    </row>
    <row r="3" spans="1:12" s="7" customFormat="1" ht="12.75" x14ac:dyDescent="0.2">
      <c r="A3" s="1"/>
      <c r="B3" s="2"/>
      <c r="C3" s="3"/>
      <c r="F3" s="5"/>
      <c r="G3" s="6"/>
      <c r="H3" s="6"/>
      <c r="I3" s="6"/>
      <c r="K3" s="4" t="s">
        <v>2</v>
      </c>
    </row>
    <row r="4" spans="1:12" s="166" customFormat="1" ht="12.75" x14ac:dyDescent="0.2">
      <c r="A4" s="163"/>
      <c r="B4" s="163"/>
      <c r="C4" s="163"/>
      <c r="D4" s="163"/>
      <c r="E4" s="223"/>
      <c r="F4" s="165"/>
      <c r="G4" s="163"/>
      <c r="H4" s="163"/>
      <c r="I4" s="163"/>
      <c r="J4" s="163"/>
      <c r="K4" s="167"/>
      <c r="L4" s="163"/>
    </row>
    <row r="5" spans="1:12" s="169" customFormat="1" ht="12.75" x14ac:dyDescent="0.2">
      <c r="A5" s="168"/>
      <c r="B5" s="168"/>
      <c r="C5" s="168"/>
      <c r="D5" s="168"/>
      <c r="F5" s="165"/>
      <c r="G5" s="168"/>
      <c r="H5" s="168"/>
      <c r="I5" s="168"/>
      <c r="J5" s="168"/>
      <c r="K5" s="4" t="s">
        <v>298</v>
      </c>
      <c r="L5" s="168"/>
    </row>
    <row r="6" spans="1:12" s="169" customFormat="1" ht="12.75" x14ac:dyDescent="0.2">
      <c r="A6" s="168"/>
      <c r="B6" s="168"/>
      <c r="C6" s="168"/>
      <c r="D6" s="168"/>
      <c r="F6" s="165"/>
      <c r="G6" s="168"/>
      <c r="H6" s="168"/>
      <c r="I6" s="168"/>
      <c r="J6" s="168"/>
      <c r="K6" s="4" t="s">
        <v>226</v>
      </c>
      <c r="L6" s="168"/>
    </row>
    <row r="7" spans="1:12" s="169" customFormat="1" ht="12.75" x14ac:dyDescent="0.2">
      <c r="A7" s="100"/>
      <c r="B7" s="100" t="s">
        <v>227</v>
      </c>
      <c r="C7" s="170" t="s">
        <v>228</v>
      </c>
      <c r="D7" s="100"/>
      <c r="F7" s="165"/>
      <c r="G7" s="168"/>
      <c r="H7" s="168"/>
      <c r="I7" s="168"/>
      <c r="J7" s="168"/>
      <c r="K7" s="4" t="s">
        <v>229</v>
      </c>
      <c r="L7" s="168"/>
    </row>
    <row r="8" spans="1:12" s="169" customFormat="1" ht="12.75" x14ac:dyDescent="0.2">
      <c r="A8" s="100"/>
      <c r="B8" s="100"/>
      <c r="C8" s="170"/>
      <c r="D8" s="100"/>
      <c r="F8" s="165"/>
      <c r="G8" s="168"/>
      <c r="H8" s="168"/>
      <c r="I8" s="168"/>
      <c r="J8" s="168"/>
      <c r="K8" s="4"/>
      <c r="L8" s="168"/>
    </row>
    <row r="9" spans="1:12" x14ac:dyDescent="0.2">
      <c r="B9" s="225"/>
      <c r="C9" s="226"/>
      <c r="D9" s="226"/>
      <c r="E9" s="226"/>
      <c r="F9" s="226"/>
      <c r="G9" s="226"/>
      <c r="H9" s="226"/>
      <c r="I9" s="225"/>
      <c r="J9" s="225"/>
      <c r="K9" s="227" t="s">
        <v>299</v>
      </c>
    </row>
    <row r="10" spans="1:12" x14ac:dyDescent="0.2">
      <c r="A10" s="230" t="s">
        <v>8</v>
      </c>
      <c r="B10" s="225"/>
      <c r="C10" s="231" t="str">
        <f>Ф1!C10</f>
        <v>АО "Ульбинский металлургический завод"</v>
      </c>
      <c r="D10" s="226"/>
      <c r="E10" s="226"/>
      <c r="F10" s="226"/>
      <c r="G10" s="226"/>
      <c r="H10" s="226"/>
      <c r="I10" s="225"/>
      <c r="J10" s="225"/>
      <c r="K10" s="225"/>
    </row>
    <row r="11" spans="1:12" x14ac:dyDescent="0.2">
      <c r="A11" s="230"/>
      <c r="B11" s="225"/>
      <c r="C11" s="232"/>
      <c r="D11" s="226"/>
      <c r="E11" s="226"/>
      <c r="F11" s="226"/>
      <c r="G11" s="226"/>
      <c r="H11" s="226"/>
      <c r="I11" s="225"/>
      <c r="J11" s="225"/>
      <c r="K11" s="225"/>
    </row>
    <row r="12" spans="1:12" x14ac:dyDescent="0.2">
      <c r="A12" s="230" t="s">
        <v>300</v>
      </c>
      <c r="B12" s="225"/>
      <c r="C12" s="232"/>
      <c r="D12" s="226"/>
      <c r="E12" s="226"/>
      <c r="F12" s="226"/>
      <c r="G12" s="226"/>
      <c r="H12" s="226"/>
      <c r="I12" s="225"/>
      <c r="J12" s="225"/>
      <c r="K12" s="225"/>
    </row>
    <row r="13" spans="1:12" x14ac:dyDescent="0.2">
      <c r="A13" s="230"/>
      <c r="B13" s="225"/>
      <c r="C13" s="232"/>
      <c r="D13" s="226"/>
      <c r="E13" s="226"/>
      <c r="F13" s="226"/>
      <c r="G13" s="226"/>
      <c r="H13" s="226"/>
      <c r="I13" s="225"/>
      <c r="J13" s="225"/>
      <c r="K13" s="225"/>
    </row>
    <row r="14" spans="1:12" x14ac:dyDescent="0.2">
      <c r="A14" s="230" t="s">
        <v>301</v>
      </c>
      <c r="B14" s="225"/>
      <c r="C14" s="233">
        <f>Ф1!C20</f>
        <v>44926</v>
      </c>
      <c r="D14" s="226"/>
      <c r="E14" s="226"/>
      <c r="F14" s="226"/>
      <c r="G14" s="226"/>
      <c r="H14" s="226"/>
      <c r="I14" s="225"/>
      <c r="J14" s="225"/>
      <c r="K14" s="225"/>
    </row>
    <row r="15" spans="1:12" x14ac:dyDescent="0.2">
      <c r="A15" s="234"/>
      <c r="B15" s="234"/>
      <c r="C15" s="235"/>
      <c r="D15" s="235"/>
      <c r="E15" s="235"/>
      <c r="F15" s="235"/>
      <c r="G15" s="235"/>
      <c r="H15" s="235"/>
      <c r="I15" s="234"/>
      <c r="J15" s="234"/>
      <c r="K15" s="236" t="s">
        <v>25</v>
      </c>
    </row>
    <row r="16" spans="1:12" s="241" customFormat="1" ht="38.25" customHeight="1" x14ac:dyDescent="0.2">
      <c r="A16" s="237" t="s">
        <v>302</v>
      </c>
      <c r="B16" s="237" t="s">
        <v>27</v>
      </c>
      <c r="C16" s="238" t="s">
        <v>303</v>
      </c>
      <c r="D16" s="239"/>
      <c r="E16" s="239"/>
      <c r="F16" s="239"/>
      <c r="G16" s="239"/>
      <c r="H16" s="240"/>
      <c r="I16" s="237" t="s">
        <v>304</v>
      </c>
      <c r="J16" s="237" t="s">
        <v>305</v>
      </c>
      <c r="K16" s="237" t="s">
        <v>306</v>
      </c>
      <c r="L16" s="228"/>
    </row>
    <row r="17" spans="1:12" s="241" customFormat="1" ht="48" x14ac:dyDescent="0.2">
      <c r="A17" s="242"/>
      <c r="B17" s="242"/>
      <c r="C17" s="243" t="s">
        <v>307</v>
      </c>
      <c r="D17" s="243" t="s">
        <v>136</v>
      </c>
      <c r="E17" s="243" t="s">
        <v>137</v>
      </c>
      <c r="F17" s="243" t="s">
        <v>138</v>
      </c>
      <c r="G17" s="243" t="s">
        <v>308</v>
      </c>
      <c r="H17" s="243" t="s">
        <v>140</v>
      </c>
      <c r="I17" s="242"/>
      <c r="J17" s="242"/>
      <c r="K17" s="242"/>
      <c r="L17" s="228"/>
    </row>
    <row r="18" spans="1:12" s="249" customFormat="1" x14ac:dyDescent="0.2">
      <c r="A18" s="244" t="s">
        <v>309</v>
      </c>
      <c r="B18" s="245" t="s">
        <v>32</v>
      </c>
      <c r="C18" s="246">
        <v>2755985</v>
      </c>
      <c r="D18" s="246">
        <v>0</v>
      </c>
      <c r="E18" s="246">
        <v>0</v>
      </c>
      <c r="F18" s="246">
        <v>232835</v>
      </c>
      <c r="G18" s="246">
        <v>68936033</v>
      </c>
      <c r="H18" s="246"/>
      <c r="I18" s="247">
        <f t="shared" ref="I18:I23" si="0">SUM(C18:H18)</f>
        <v>71924853</v>
      </c>
      <c r="J18" s="247"/>
      <c r="K18" s="247">
        <f t="shared" ref="K18:K23" si="1">I18+J18</f>
        <v>71924853</v>
      </c>
      <c r="L18" s="248"/>
    </row>
    <row r="19" spans="1:12" x14ac:dyDescent="0.2">
      <c r="A19" s="250" t="s">
        <v>310</v>
      </c>
      <c r="B19" s="251" t="s">
        <v>34</v>
      </c>
      <c r="C19" s="252"/>
      <c r="D19" s="252"/>
      <c r="E19" s="252"/>
      <c r="F19" s="252"/>
      <c r="G19" s="252"/>
      <c r="H19" s="252"/>
      <c r="I19" s="247">
        <f t="shared" si="0"/>
        <v>0</v>
      </c>
      <c r="J19" s="247"/>
      <c r="K19" s="247">
        <f t="shared" si="1"/>
        <v>0</v>
      </c>
    </row>
    <row r="20" spans="1:12" x14ac:dyDescent="0.2">
      <c r="A20" s="250" t="s">
        <v>311</v>
      </c>
      <c r="B20" s="251" t="s">
        <v>312</v>
      </c>
      <c r="C20" s="253">
        <f t="shared" ref="C20:H20" si="2">C18+C19</f>
        <v>2755985</v>
      </c>
      <c r="D20" s="253">
        <f t="shared" si="2"/>
        <v>0</v>
      </c>
      <c r="E20" s="253">
        <f t="shared" si="2"/>
        <v>0</v>
      </c>
      <c r="F20" s="253">
        <f t="shared" si="2"/>
        <v>232835</v>
      </c>
      <c r="G20" s="253">
        <f t="shared" si="2"/>
        <v>68936033</v>
      </c>
      <c r="H20" s="253">
        <f t="shared" si="2"/>
        <v>0</v>
      </c>
      <c r="I20" s="247">
        <f t="shared" si="0"/>
        <v>71924853</v>
      </c>
      <c r="J20" s="247">
        <f>J18+J19</f>
        <v>0</v>
      </c>
      <c r="K20" s="247">
        <f t="shared" si="1"/>
        <v>71924853</v>
      </c>
    </row>
    <row r="21" spans="1:12" x14ac:dyDescent="0.2">
      <c r="A21" s="250" t="s">
        <v>313</v>
      </c>
      <c r="B21" s="251" t="s">
        <v>177</v>
      </c>
      <c r="C21" s="253">
        <f t="shared" ref="C21:H21" si="3">C22+C23</f>
        <v>0</v>
      </c>
      <c r="D21" s="253">
        <f t="shared" si="3"/>
        <v>0</v>
      </c>
      <c r="E21" s="253">
        <f t="shared" si="3"/>
        <v>0</v>
      </c>
      <c r="F21" s="253">
        <f t="shared" si="3"/>
        <v>30323</v>
      </c>
      <c r="G21" s="253">
        <f t="shared" si="3"/>
        <v>5591228</v>
      </c>
      <c r="H21" s="253">
        <f t="shared" si="3"/>
        <v>0</v>
      </c>
      <c r="I21" s="247">
        <f t="shared" si="0"/>
        <v>5621551</v>
      </c>
      <c r="J21" s="247">
        <f>J22+J23</f>
        <v>0</v>
      </c>
      <c r="K21" s="247">
        <f t="shared" si="1"/>
        <v>5621551</v>
      </c>
    </row>
    <row r="22" spans="1:12" x14ac:dyDescent="0.2">
      <c r="A22" s="250" t="s">
        <v>314</v>
      </c>
      <c r="B22" s="251" t="s">
        <v>315</v>
      </c>
      <c r="C22" s="254"/>
      <c r="D22" s="254"/>
      <c r="E22" s="254"/>
      <c r="F22" s="254"/>
      <c r="G22" s="246">
        <v>5605793</v>
      </c>
      <c r="H22" s="246"/>
      <c r="I22" s="247">
        <f t="shared" si="0"/>
        <v>5605793</v>
      </c>
      <c r="J22" s="247"/>
      <c r="K22" s="247">
        <f t="shared" si="1"/>
        <v>5605793</v>
      </c>
    </row>
    <row r="23" spans="1:12" x14ac:dyDescent="0.2">
      <c r="A23" s="250" t="s">
        <v>316</v>
      </c>
      <c r="B23" s="251" t="s">
        <v>317</v>
      </c>
      <c r="C23" s="253">
        <f t="shared" ref="C23:H23" si="4">SUM(C25:C33)</f>
        <v>0</v>
      </c>
      <c r="D23" s="253">
        <f t="shared" si="4"/>
        <v>0</v>
      </c>
      <c r="E23" s="253">
        <f t="shared" si="4"/>
        <v>0</v>
      </c>
      <c r="F23" s="253">
        <f t="shared" si="4"/>
        <v>30323</v>
      </c>
      <c r="G23" s="253">
        <f t="shared" si="4"/>
        <v>-14565</v>
      </c>
      <c r="H23" s="253">
        <f t="shared" si="4"/>
        <v>0</v>
      </c>
      <c r="I23" s="247">
        <f t="shared" si="0"/>
        <v>15758</v>
      </c>
      <c r="J23" s="255">
        <f>SUM(J25:J33)</f>
        <v>0</v>
      </c>
      <c r="K23" s="247">
        <f t="shared" si="1"/>
        <v>15758</v>
      </c>
    </row>
    <row r="24" spans="1:12" x14ac:dyDescent="0.2">
      <c r="A24" s="250" t="s">
        <v>184</v>
      </c>
      <c r="B24" s="251"/>
      <c r="C24" s="252"/>
      <c r="D24" s="252"/>
      <c r="E24" s="252"/>
      <c r="F24" s="252"/>
      <c r="G24" s="252"/>
      <c r="H24" s="252"/>
      <c r="I24" s="256"/>
      <c r="J24" s="246"/>
      <c r="K24" s="246"/>
    </row>
    <row r="25" spans="1:12" ht="36" x14ac:dyDescent="0.2">
      <c r="A25" s="250" t="s">
        <v>318</v>
      </c>
      <c r="B25" s="251" t="s">
        <v>319</v>
      </c>
      <c r="C25" s="254"/>
      <c r="D25" s="254"/>
      <c r="E25" s="254"/>
      <c r="F25" s="252"/>
      <c r="G25" s="254"/>
      <c r="H25" s="254"/>
      <c r="I25" s="253">
        <f>SUM(C25:H25)</f>
        <v>0</v>
      </c>
      <c r="J25" s="257"/>
      <c r="K25" s="258">
        <f>I25+J25</f>
        <v>0</v>
      </c>
    </row>
    <row r="26" spans="1:12" ht="36" x14ac:dyDescent="0.2">
      <c r="A26" s="250" t="s">
        <v>320</v>
      </c>
      <c r="B26" s="251" t="s">
        <v>321</v>
      </c>
      <c r="C26" s="254"/>
      <c r="D26" s="254"/>
      <c r="E26" s="254"/>
      <c r="F26" s="252"/>
      <c r="G26" s="252"/>
      <c r="H26" s="252"/>
      <c r="I26" s="253">
        <f>SUM(C26:H26)</f>
        <v>0</v>
      </c>
      <c r="J26" s="247"/>
      <c r="K26" s="258">
        <f t="shared" ref="K26:K33" si="5">I26+J26</f>
        <v>0</v>
      </c>
    </row>
    <row r="27" spans="1:12" ht="24" x14ac:dyDescent="0.2">
      <c r="A27" s="250" t="s">
        <v>322</v>
      </c>
      <c r="B27" s="251" t="s">
        <v>323</v>
      </c>
      <c r="C27" s="254"/>
      <c r="D27" s="254"/>
      <c r="E27" s="254"/>
      <c r="F27" s="252"/>
      <c r="G27" s="252"/>
      <c r="H27" s="252"/>
      <c r="I27" s="253">
        <f>SUM(C27:H27)</f>
        <v>0</v>
      </c>
      <c r="J27" s="257"/>
      <c r="K27" s="258">
        <f t="shared" si="5"/>
        <v>0</v>
      </c>
    </row>
    <row r="28" spans="1:12" ht="36" x14ac:dyDescent="0.2">
      <c r="A28" s="250" t="s">
        <v>186</v>
      </c>
      <c r="B28" s="251" t="s">
        <v>324</v>
      </c>
      <c r="C28" s="254"/>
      <c r="D28" s="254"/>
      <c r="E28" s="254"/>
      <c r="F28" s="252"/>
      <c r="G28" s="252">
        <v>3829</v>
      </c>
      <c r="H28" s="252"/>
      <c r="I28" s="253">
        <f>SUM(C28:H28)</f>
        <v>3829</v>
      </c>
      <c r="J28" s="247"/>
      <c r="K28" s="258">
        <f t="shared" si="5"/>
        <v>3829</v>
      </c>
    </row>
    <row r="29" spans="1:12" x14ac:dyDescent="0.2">
      <c r="A29" s="250" t="s">
        <v>207</v>
      </c>
      <c r="B29" s="251" t="s">
        <v>325</v>
      </c>
      <c r="C29" s="254"/>
      <c r="D29" s="254"/>
      <c r="E29" s="254"/>
      <c r="F29" s="252"/>
      <c r="G29" s="252">
        <v>-18394</v>
      </c>
      <c r="H29" s="252"/>
      <c r="I29" s="253">
        <f t="shared" ref="I29:I34" si="6">SUM(C29:H29)</f>
        <v>-18394</v>
      </c>
      <c r="J29" s="247"/>
      <c r="K29" s="258">
        <f t="shared" si="5"/>
        <v>-18394</v>
      </c>
    </row>
    <row r="30" spans="1:12" ht="24" x14ac:dyDescent="0.2">
      <c r="A30" s="250" t="s">
        <v>188</v>
      </c>
      <c r="B30" s="251" t="s">
        <v>326</v>
      </c>
      <c r="C30" s="254"/>
      <c r="D30" s="254"/>
      <c r="E30" s="254"/>
      <c r="F30" s="252"/>
      <c r="G30" s="252"/>
      <c r="H30" s="252"/>
      <c r="I30" s="253">
        <f t="shared" si="6"/>
        <v>0</v>
      </c>
      <c r="J30" s="247"/>
      <c r="K30" s="258">
        <f t="shared" si="5"/>
        <v>0</v>
      </c>
    </row>
    <row r="31" spans="1:12" ht="24" x14ac:dyDescent="0.2">
      <c r="A31" s="250" t="s">
        <v>327</v>
      </c>
      <c r="B31" s="251" t="s">
        <v>328</v>
      </c>
      <c r="C31" s="254"/>
      <c r="D31" s="254"/>
      <c r="E31" s="254"/>
      <c r="F31" s="252"/>
      <c r="G31" s="252"/>
      <c r="H31" s="252"/>
      <c r="I31" s="253">
        <f t="shared" si="6"/>
        <v>0</v>
      </c>
      <c r="J31" s="247"/>
      <c r="K31" s="258">
        <f t="shared" si="5"/>
        <v>0</v>
      </c>
    </row>
    <row r="32" spans="1:12" x14ac:dyDescent="0.2">
      <c r="A32" s="250" t="s">
        <v>329</v>
      </c>
      <c r="B32" s="251" t="s">
        <v>330</v>
      </c>
      <c r="C32" s="252"/>
      <c r="D32" s="252"/>
      <c r="E32" s="252"/>
      <c r="F32" s="252"/>
      <c r="G32" s="252"/>
      <c r="H32" s="252"/>
      <c r="I32" s="253">
        <f t="shared" si="6"/>
        <v>0</v>
      </c>
      <c r="J32" s="247"/>
      <c r="K32" s="258">
        <f t="shared" si="5"/>
        <v>0</v>
      </c>
    </row>
    <row r="33" spans="1:12" s="266" customFormat="1" ht="36" x14ac:dyDescent="0.2">
      <c r="A33" s="259" t="s">
        <v>331</v>
      </c>
      <c r="B33" s="260" t="s">
        <v>332</v>
      </c>
      <c r="C33" s="261"/>
      <c r="D33" s="261"/>
      <c r="E33" s="261"/>
      <c r="F33" s="262">
        <v>30323</v>
      </c>
      <c r="G33" s="262"/>
      <c r="H33" s="262"/>
      <c r="I33" s="263">
        <f t="shared" si="6"/>
        <v>30323</v>
      </c>
      <c r="J33" s="264"/>
      <c r="K33" s="258">
        <f t="shared" si="5"/>
        <v>30323</v>
      </c>
      <c r="L33" s="265"/>
    </row>
    <row r="34" spans="1:12" x14ac:dyDescent="0.2">
      <c r="A34" s="250" t="s">
        <v>333</v>
      </c>
      <c r="B34" s="251" t="s">
        <v>334</v>
      </c>
      <c r="C34" s="267">
        <f t="shared" ref="C34:H34" si="7">SUM(C36+C41+C42+C43+C44+C45+C46+C47+C48)</f>
        <v>1971574</v>
      </c>
      <c r="D34" s="267">
        <f t="shared" si="7"/>
        <v>0</v>
      </c>
      <c r="E34" s="267">
        <f t="shared" si="7"/>
        <v>0</v>
      </c>
      <c r="F34" s="267">
        <f t="shared" si="7"/>
        <v>0</v>
      </c>
      <c r="G34" s="267">
        <f t="shared" si="7"/>
        <v>-4159127</v>
      </c>
      <c r="H34" s="267">
        <f t="shared" si="7"/>
        <v>0</v>
      </c>
      <c r="I34" s="253">
        <f t="shared" si="6"/>
        <v>-2187553</v>
      </c>
      <c r="J34" s="255">
        <f>SUM(J36+J41+J42+J43+J44+J45+J46+J47+J48)</f>
        <v>0</v>
      </c>
      <c r="K34" s="253">
        <f>I34+J34</f>
        <v>-2187553</v>
      </c>
    </row>
    <row r="35" spans="1:12" x14ac:dyDescent="0.2">
      <c r="A35" s="250" t="s">
        <v>184</v>
      </c>
      <c r="B35" s="251"/>
      <c r="C35" s="268"/>
      <c r="D35" s="268"/>
      <c r="E35" s="268"/>
      <c r="F35" s="268"/>
      <c r="G35" s="268"/>
      <c r="H35" s="268"/>
      <c r="I35" s="253"/>
      <c r="J35" s="256"/>
      <c r="K35" s="253"/>
    </row>
    <row r="36" spans="1:12" x14ac:dyDescent="0.2">
      <c r="A36" s="250" t="s">
        <v>335</v>
      </c>
      <c r="B36" s="251" t="s">
        <v>336</v>
      </c>
      <c r="C36" s="267">
        <f t="shared" ref="C36:H36" si="8">SUM(C38:C40)</f>
        <v>0</v>
      </c>
      <c r="D36" s="267">
        <f t="shared" si="8"/>
        <v>0</v>
      </c>
      <c r="E36" s="267">
        <f t="shared" si="8"/>
        <v>0</v>
      </c>
      <c r="F36" s="267">
        <f t="shared" si="8"/>
        <v>0</v>
      </c>
      <c r="G36" s="267">
        <f t="shared" si="8"/>
        <v>0</v>
      </c>
      <c r="H36" s="267">
        <f t="shared" si="8"/>
        <v>0</v>
      </c>
      <c r="I36" s="253">
        <f>SUM(C36:H36)</f>
        <v>0</v>
      </c>
      <c r="J36" s="255">
        <f>SUM(J38:J40)</f>
        <v>0</v>
      </c>
      <c r="K36" s="253">
        <f>I36+J36</f>
        <v>0</v>
      </c>
    </row>
    <row r="37" spans="1:12" x14ac:dyDescent="0.2">
      <c r="A37" s="250" t="s">
        <v>184</v>
      </c>
      <c r="B37" s="251"/>
      <c r="C37" s="268"/>
      <c r="D37" s="268"/>
      <c r="E37" s="268"/>
      <c r="F37" s="268"/>
      <c r="G37" s="268"/>
      <c r="H37" s="268"/>
      <c r="I37" s="252"/>
      <c r="J37" s="256"/>
      <c r="K37" s="253">
        <f t="shared" ref="K37:K50" si="9">I37+J37</f>
        <v>0</v>
      </c>
    </row>
    <row r="38" spans="1:12" x14ac:dyDescent="0.2">
      <c r="A38" s="250" t="s">
        <v>337</v>
      </c>
      <c r="B38" s="251"/>
      <c r="C38" s="252"/>
      <c r="D38" s="252"/>
      <c r="E38" s="252"/>
      <c r="F38" s="252"/>
      <c r="G38" s="252"/>
      <c r="H38" s="252"/>
      <c r="I38" s="253">
        <f>SUM(C38:H38)</f>
        <v>0</v>
      </c>
      <c r="J38" s="247"/>
      <c r="K38" s="253">
        <f t="shared" si="9"/>
        <v>0</v>
      </c>
    </row>
    <row r="39" spans="1:12" x14ac:dyDescent="0.2">
      <c r="A39" s="250" t="s">
        <v>338</v>
      </c>
      <c r="B39" s="251"/>
      <c r="C39" s="252"/>
      <c r="D39" s="252"/>
      <c r="E39" s="252"/>
      <c r="F39" s="252"/>
      <c r="G39" s="252"/>
      <c r="H39" s="252"/>
      <c r="I39" s="253">
        <f t="shared" ref="I39:I84" si="10">SUM(C39:H39)</f>
        <v>0</v>
      </c>
      <c r="J39" s="247"/>
      <c r="K39" s="253">
        <f t="shared" si="9"/>
        <v>0</v>
      </c>
    </row>
    <row r="40" spans="1:12" ht="24" x14ac:dyDescent="0.2">
      <c r="A40" s="250" t="s">
        <v>339</v>
      </c>
      <c r="B40" s="251"/>
      <c r="C40" s="252"/>
      <c r="D40" s="252"/>
      <c r="E40" s="252"/>
      <c r="F40" s="252"/>
      <c r="G40" s="252"/>
      <c r="H40" s="252"/>
      <c r="I40" s="253">
        <f t="shared" si="10"/>
        <v>0</v>
      </c>
      <c r="J40" s="247"/>
      <c r="K40" s="253">
        <f t="shared" si="9"/>
        <v>0</v>
      </c>
    </row>
    <row r="41" spans="1:12" x14ac:dyDescent="0.2">
      <c r="A41" s="250" t="s">
        <v>340</v>
      </c>
      <c r="B41" s="251" t="s">
        <v>341</v>
      </c>
      <c r="C41" s="252"/>
      <c r="D41" s="252"/>
      <c r="E41" s="252"/>
      <c r="F41" s="252"/>
      <c r="G41" s="252"/>
      <c r="H41" s="252"/>
      <c r="I41" s="253">
        <f t="shared" si="10"/>
        <v>0</v>
      </c>
      <c r="J41" s="247"/>
      <c r="K41" s="253">
        <f t="shared" si="9"/>
        <v>0</v>
      </c>
    </row>
    <row r="42" spans="1:12" x14ac:dyDescent="0.2">
      <c r="A42" s="250" t="s">
        <v>342</v>
      </c>
      <c r="B42" s="251" t="s">
        <v>343</v>
      </c>
      <c r="C42" s="252">
        <v>1971574</v>
      </c>
      <c r="D42" s="252"/>
      <c r="E42" s="252"/>
      <c r="F42" s="252"/>
      <c r="G42" s="252"/>
      <c r="H42" s="252"/>
      <c r="I42" s="253">
        <f t="shared" si="10"/>
        <v>1971574</v>
      </c>
      <c r="J42" s="247"/>
      <c r="K42" s="253">
        <f t="shared" si="9"/>
        <v>1971574</v>
      </c>
    </row>
    <row r="43" spans="1:12" ht="24" x14ac:dyDescent="0.2">
      <c r="A43" s="250" t="s">
        <v>344</v>
      </c>
      <c r="B43" s="251" t="s">
        <v>345</v>
      </c>
      <c r="C43" s="252"/>
      <c r="D43" s="252"/>
      <c r="E43" s="252"/>
      <c r="F43" s="252"/>
      <c r="G43" s="252"/>
      <c r="H43" s="252"/>
      <c r="I43" s="253">
        <f t="shared" si="10"/>
        <v>0</v>
      </c>
      <c r="J43" s="247"/>
      <c r="K43" s="253">
        <f t="shared" si="9"/>
        <v>0</v>
      </c>
    </row>
    <row r="44" spans="1:12" ht="24" x14ac:dyDescent="0.2">
      <c r="A44" s="250" t="s">
        <v>346</v>
      </c>
      <c r="B44" s="251" t="s">
        <v>347</v>
      </c>
      <c r="C44" s="252"/>
      <c r="D44" s="252"/>
      <c r="E44" s="252"/>
      <c r="F44" s="252"/>
      <c r="G44" s="252"/>
      <c r="H44" s="252"/>
      <c r="I44" s="253">
        <f t="shared" si="10"/>
        <v>0</v>
      </c>
      <c r="J44" s="247"/>
      <c r="K44" s="253">
        <f t="shared" si="9"/>
        <v>0</v>
      </c>
    </row>
    <row r="45" spans="1:12" x14ac:dyDescent="0.2">
      <c r="A45" s="250" t="s">
        <v>348</v>
      </c>
      <c r="B45" s="251" t="s">
        <v>349</v>
      </c>
      <c r="C45" s="252"/>
      <c r="D45" s="252"/>
      <c r="E45" s="252"/>
      <c r="F45" s="252"/>
      <c r="G45" s="252">
        <v>-4159127</v>
      </c>
      <c r="H45" s="252"/>
      <c r="I45" s="253">
        <f t="shared" si="10"/>
        <v>-4159127</v>
      </c>
      <c r="J45" s="247"/>
      <c r="K45" s="253">
        <f t="shared" si="9"/>
        <v>-4159127</v>
      </c>
    </row>
    <row r="46" spans="1:12" x14ac:dyDescent="0.2">
      <c r="A46" s="250" t="s">
        <v>350</v>
      </c>
      <c r="B46" s="251" t="s">
        <v>351</v>
      </c>
      <c r="C46" s="252"/>
      <c r="D46" s="252"/>
      <c r="E46" s="252"/>
      <c r="F46" s="252"/>
      <c r="G46" s="252"/>
      <c r="H46" s="252"/>
      <c r="I46" s="253">
        <f t="shared" si="10"/>
        <v>0</v>
      </c>
      <c r="J46" s="247"/>
      <c r="K46" s="253">
        <f t="shared" si="9"/>
        <v>0</v>
      </c>
    </row>
    <row r="47" spans="1:12" x14ac:dyDescent="0.2">
      <c r="A47" s="250" t="s">
        <v>352</v>
      </c>
      <c r="B47" s="251" t="s">
        <v>353</v>
      </c>
      <c r="C47" s="252"/>
      <c r="D47" s="252"/>
      <c r="E47" s="252"/>
      <c r="F47" s="252"/>
      <c r="G47" s="252"/>
      <c r="H47" s="252"/>
      <c r="I47" s="253">
        <f t="shared" si="10"/>
        <v>0</v>
      </c>
      <c r="J47" s="247"/>
      <c r="K47" s="253">
        <f t="shared" si="9"/>
        <v>0</v>
      </c>
    </row>
    <row r="48" spans="1:12" ht="24" x14ac:dyDescent="0.2">
      <c r="A48" s="250" t="s">
        <v>354</v>
      </c>
      <c r="B48" s="251" t="s">
        <v>355</v>
      </c>
      <c r="C48" s="252"/>
      <c r="D48" s="252"/>
      <c r="E48" s="252"/>
      <c r="F48" s="252"/>
      <c r="G48" s="252"/>
      <c r="H48" s="252"/>
      <c r="I48" s="253">
        <f t="shared" si="10"/>
        <v>0</v>
      </c>
      <c r="J48" s="247"/>
      <c r="K48" s="253">
        <f t="shared" si="9"/>
        <v>0</v>
      </c>
    </row>
    <row r="49" spans="1:13" x14ac:dyDescent="0.2">
      <c r="A49" s="250" t="s">
        <v>356</v>
      </c>
      <c r="B49" s="251" t="s">
        <v>357</v>
      </c>
      <c r="C49" s="252">
        <v>-322390</v>
      </c>
      <c r="D49" s="252"/>
      <c r="E49" s="252"/>
      <c r="F49" s="252"/>
      <c r="G49" s="252">
        <v>322390</v>
      </c>
      <c r="H49" s="252"/>
      <c r="I49" s="253">
        <f t="shared" si="10"/>
        <v>0</v>
      </c>
      <c r="J49" s="247"/>
      <c r="K49" s="253">
        <f>I49+J49</f>
        <v>0</v>
      </c>
    </row>
    <row r="50" spans="1:13" s="249" customFormat="1" ht="24" x14ac:dyDescent="0.2">
      <c r="A50" s="244" t="s">
        <v>358</v>
      </c>
      <c r="B50" s="245" t="s">
        <v>359</v>
      </c>
      <c r="C50" s="269">
        <f>C20+C21+C34+C49</f>
        <v>4405169</v>
      </c>
      <c r="D50" s="269">
        <f t="shared" ref="D50:J50" si="11">D20+D21+D34+D49</f>
        <v>0</v>
      </c>
      <c r="E50" s="269">
        <f t="shared" si="11"/>
        <v>0</v>
      </c>
      <c r="F50" s="269">
        <f t="shared" si="11"/>
        <v>263158</v>
      </c>
      <c r="G50" s="269">
        <f t="shared" si="11"/>
        <v>70690524</v>
      </c>
      <c r="H50" s="269">
        <f t="shared" si="11"/>
        <v>0</v>
      </c>
      <c r="I50" s="253">
        <f t="shared" si="10"/>
        <v>75358851</v>
      </c>
      <c r="J50" s="269">
        <f t="shared" si="11"/>
        <v>0</v>
      </c>
      <c r="K50" s="253">
        <f t="shared" si="9"/>
        <v>75358851</v>
      </c>
      <c r="L50" s="248"/>
    </row>
    <row r="51" spans="1:13" x14ac:dyDescent="0.2">
      <c r="A51" s="250" t="s">
        <v>360</v>
      </c>
      <c r="B51" s="251" t="s">
        <v>361</v>
      </c>
      <c r="C51" s="252">
        <f>SUM(C52:C54)</f>
        <v>0</v>
      </c>
      <c r="D51" s="252">
        <f t="shared" ref="D51:H51" si="12">SUM(D52:D54)</f>
        <v>0</v>
      </c>
      <c r="E51" s="252">
        <f t="shared" si="12"/>
        <v>0</v>
      </c>
      <c r="F51" s="252">
        <f t="shared" si="12"/>
        <v>0</v>
      </c>
      <c r="G51" s="252">
        <f t="shared" si="12"/>
        <v>0</v>
      </c>
      <c r="H51" s="252">
        <f t="shared" si="12"/>
        <v>0</v>
      </c>
      <c r="I51" s="253">
        <f t="shared" si="10"/>
        <v>0</v>
      </c>
      <c r="J51" s="247">
        <f>SUM(J52:J54)</f>
        <v>0</v>
      </c>
      <c r="K51" s="253">
        <f>I51+J51</f>
        <v>0</v>
      </c>
    </row>
    <row r="52" spans="1:13" ht="12.75" x14ac:dyDescent="0.2">
      <c r="A52" s="276" t="s">
        <v>362</v>
      </c>
      <c r="B52" s="277"/>
      <c r="C52" s="278"/>
      <c r="D52" s="278"/>
      <c r="E52" s="278"/>
      <c r="F52" s="278"/>
      <c r="G52" s="278"/>
      <c r="H52" s="278"/>
      <c r="I52" s="279">
        <f>SUM(C52:H52)</f>
        <v>0</v>
      </c>
      <c r="J52" s="279"/>
      <c r="K52" s="279">
        <f>I52+J52</f>
        <v>0</v>
      </c>
      <c r="L52" s="270"/>
    </row>
    <row r="53" spans="1:13" ht="12.75" x14ac:dyDescent="0.2">
      <c r="A53" s="276" t="s">
        <v>363</v>
      </c>
      <c r="B53" s="277"/>
      <c r="C53" s="278"/>
      <c r="D53" s="278"/>
      <c r="E53" s="278"/>
      <c r="F53" s="278"/>
      <c r="G53" s="278"/>
      <c r="H53" s="278"/>
      <c r="I53" s="279">
        <f>SUM(C53:H53)</f>
        <v>0</v>
      </c>
      <c r="J53" s="279"/>
      <c r="K53" s="279">
        <f>I53+J53</f>
        <v>0</v>
      </c>
      <c r="L53" s="270"/>
    </row>
    <row r="54" spans="1:13" ht="12.75" x14ac:dyDescent="0.2">
      <c r="A54" s="276" t="s">
        <v>364</v>
      </c>
      <c r="B54" s="277"/>
      <c r="C54" s="278"/>
      <c r="D54" s="278"/>
      <c r="E54" s="278"/>
      <c r="F54" s="278"/>
      <c r="G54" s="278"/>
      <c r="H54" s="278"/>
      <c r="I54" s="279">
        <f>SUM(C54:H54)</f>
        <v>0</v>
      </c>
      <c r="J54" s="279"/>
      <c r="K54" s="279">
        <f>I54+J54</f>
        <v>0</v>
      </c>
      <c r="L54" s="270"/>
    </row>
    <row r="55" spans="1:13" x14ac:dyDescent="0.2">
      <c r="A55" s="250" t="s">
        <v>365</v>
      </c>
      <c r="B55" s="251" t="s">
        <v>366</v>
      </c>
      <c r="C55" s="267">
        <f t="shared" ref="C55:H55" si="13">C50+C51</f>
        <v>4405169</v>
      </c>
      <c r="D55" s="267">
        <f t="shared" si="13"/>
        <v>0</v>
      </c>
      <c r="E55" s="267">
        <f t="shared" si="13"/>
        <v>0</v>
      </c>
      <c r="F55" s="267">
        <f t="shared" si="13"/>
        <v>263158</v>
      </c>
      <c r="G55" s="267">
        <f t="shared" si="13"/>
        <v>70690524</v>
      </c>
      <c r="H55" s="267">
        <f t="shared" si="13"/>
        <v>0</v>
      </c>
      <c r="I55" s="253">
        <f t="shared" si="10"/>
        <v>75358851</v>
      </c>
      <c r="J55" s="255">
        <f>J50+J51</f>
        <v>0</v>
      </c>
      <c r="K55" s="253">
        <f>I55+J55</f>
        <v>75358851</v>
      </c>
    </row>
    <row r="56" spans="1:13" x14ac:dyDescent="0.2">
      <c r="A56" s="250" t="s">
        <v>367</v>
      </c>
      <c r="B56" s="251" t="s">
        <v>218</v>
      </c>
      <c r="C56" s="267">
        <f t="shared" ref="C56:H56" si="14">C57+C58</f>
        <v>0</v>
      </c>
      <c r="D56" s="267">
        <f t="shared" si="14"/>
        <v>0</v>
      </c>
      <c r="E56" s="267">
        <f t="shared" si="14"/>
        <v>0</v>
      </c>
      <c r="F56" s="267">
        <f t="shared" si="14"/>
        <v>-663567</v>
      </c>
      <c r="G56" s="267">
        <f t="shared" si="14"/>
        <v>12636775</v>
      </c>
      <c r="H56" s="267">
        <f t="shared" si="14"/>
        <v>0</v>
      </c>
      <c r="I56" s="253">
        <f t="shared" si="10"/>
        <v>11973208</v>
      </c>
      <c r="J56" s="255">
        <f>J57+J58</f>
        <v>0</v>
      </c>
      <c r="K56" s="253">
        <f t="shared" ref="K56:K85" si="15">I56+J56</f>
        <v>11973208</v>
      </c>
    </row>
    <row r="57" spans="1:13" x14ac:dyDescent="0.2">
      <c r="A57" s="250" t="s">
        <v>314</v>
      </c>
      <c r="B57" s="251" t="s">
        <v>368</v>
      </c>
      <c r="C57" s="252"/>
      <c r="D57" s="254"/>
      <c r="E57" s="254"/>
      <c r="F57" s="254"/>
      <c r="G57" s="246">
        <f>'[1]5'!H2465</f>
        <v>12699349</v>
      </c>
      <c r="H57" s="246"/>
      <c r="I57" s="253">
        <f t="shared" si="10"/>
        <v>12699349</v>
      </c>
      <c r="J57" s="247"/>
      <c r="K57" s="253">
        <f t="shared" si="15"/>
        <v>12699349</v>
      </c>
      <c r="M57" s="271"/>
    </row>
    <row r="58" spans="1:13" x14ac:dyDescent="0.2">
      <c r="A58" s="250" t="s">
        <v>369</v>
      </c>
      <c r="B58" s="251" t="s">
        <v>370</v>
      </c>
      <c r="C58" s="253">
        <f t="shared" ref="C58:H58" si="16">SUM(C60:C68)</f>
        <v>0</v>
      </c>
      <c r="D58" s="253">
        <f t="shared" si="16"/>
        <v>0</v>
      </c>
      <c r="E58" s="253">
        <f t="shared" si="16"/>
        <v>0</v>
      </c>
      <c r="F58" s="253">
        <f t="shared" si="16"/>
        <v>-663567</v>
      </c>
      <c r="G58" s="253">
        <f t="shared" si="16"/>
        <v>-62574</v>
      </c>
      <c r="H58" s="253">
        <f t="shared" si="16"/>
        <v>0</v>
      </c>
      <c r="I58" s="253">
        <f t="shared" si="10"/>
        <v>-726141</v>
      </c>
      <c r="J58" s="255">
        <f>SUM(J60:J68)</f>
        <v>0</v>
      </c>
      <c r="K58" s="253">
        <f t="shared" si="15"/>
        <v>-726141</v>
      </c>
    </row>
    <row r="59" spans="1:13" x14ac:dyDescent="0.2">
      <c r="A59" s="250" t="s">
        <v>184</v>
      </c>
      <c r="B59" s="251"/>
      <c r="C59" s="252"/>
      <c r="D59" s="252"/>
      <c r="E59" s="252"/>
      <c r="F59" s="252"/>
      <c r="G59" s="252"/>
      <c r="H59" s="252"/>
      <c r="I59" s="253">
        <f t="shared" si="10"/>
        <v>0</v>
      </c>
      <c r="J59" s="256"/>
      <c r="K59" s="253"/>
    </row>
    <row r="60" spans="1:13" ht="36" x14ac:dyDescent="0.2">
      <c r="A60" s="250" t="s">
        <v>318</v>
      </c>
      <c r="B60" s="251" t="s">
        <v>371</v>
      </c>
      <c r="C60" s="254"/>
      <c r="D60" s="254"/>
      <c r="E60" s="254"/>
      <c r="F60" s="252"/>
      <c r="G60" s="254"/>
      <c r="H60" s="254"/>
      <c r="I60" s="253">
        <f>SUM(C60:H60)</f>
        <v>0</v>
      </c>
      <c r="J60" s="247"/>
      <c r="K60" s="253">
        <f t="shared" si="15"/>
        <v>0</v>
      </c>
    </row>
    <row r="61" spans="1:13" ht="36" x14ac:dyDescent="0.2">
      <c r="A61" s="250" t="s">
        <v>320</v>
      </c>
      <c r="B61" s="251" t="s">
        <v>372</v>
      </c>
      <c r="C61" s="252"/>
      <c r="D61" s="252"/>
      <c r="E61" s="252"/>
      <c r="F61" s="252">
        <v>-655278</v>
      </c>
      <c r="G61" s="252"/>
      <c r="H61" s="252"/>
      <c r="I61" s="253">
        <f t="shared" si="10"/>
        <v>-655278</v>
      </c>
      <c r="J61" s="247"/>
      <c r="K61" s="253">
        <f t="shared" si="15"/>
        <v>-655278</v>
      </c>
    </row>
    <row r="62" spans="1:13" ht="24" x14ac:dyDescent="0.2">
      <c r="A62" s="250" t="s">
        <v>322</v>
      </c>
      <c r="B62" s="251" t="s">
        <v>373</v>
      </c>
      <c r="C62" s="254"/>
      <c r="D62" s="254"/>
      <c r="E62" s="254"/>
      <c r="F62" s="252"/>
      <c r="G62" s="254"/>
      <c r="H62" s="254"/>
      <c r="I62" s="253">
        <f t="shared" si="10"/>
        <v>0</v>
      </c>
      <c r="J62" s="247"/>
      <c r="K62" s="253">
        <f t="shared" si="15"/>
        <v>0</v>
      </c>
    </row>
    <row r="63" spans="1:13" ht="36" x14ac:dyDescent="0.2">
      <c r="A63" s="250" t="s">
        <v>186</v>
      </c>
      <c r="B63" s="251" t="s">
        <v>374</v>
      </c>
      <c r="C63" s="252"/>
      <c r="D63" s="252"/>
      <c r="E63" s="252"/>
      <c r="F63" s="252"/>
      <c r="G63" s="252"/>
      <c r="H63" s="252"/>
      <c r="I63" s="253">
        <f t="shared" si="10"/>
        <v>0</v>
      </c>
      <c r="J63" s="247"/>
      <c r="K63" s="253">
        <f t="shared" si="15"/>
        <v>0</v>
      </c>
    </row>
    <row r="64" spans="1:13" x14ac:dyDescent="0.2">
      <c r="A64" s="250" t="s">
        <v>207</v>
      </c>
      <c r="B64" s="251" t="s">
        <v>375</v>
      </c>
      <c r="C64" s="252"/>
      <c r="D64" s="252"/>
      <c r="E64" s="252"/>
      <c r="F64" s="252"/>
      <c r="G64" s="252">
        <v>-62574</v>
      </c>
      <c r="H64" s="252"/>
      <c r="I64" s="253">
        <f t="shared" si="10"/>
        <v>-62574</v>
      </c>
      <c r="J64" s="247"/>
      <c r="K64" s="253">
        <f t="shared" si="15"/>
        <v>-62574</v>
      </c>
    </row>
    <row r="65" spans="1:11" ht="24" x14ac:dyDescent="0.2">
      <c r="A65" s="250" t="s">
        <v>188</v>
      </c>
      <c r="B65" s="251" t="s">
        <v>376</v>
      </c>
      <c r="C65" s="254"/>
      <c r="D65" s="254"/>
      <c r="E65" s="252"/>
      <c r="F65" s="252"/>
      <c r="G65" s="254"/>
      <c r="H65" s="254"/>
      <c r="I65" s="253">
        <f t="shared" si="10"/>
        <v>0</v>
      </c>
      <c r="J65" s="247"/>
      <c r="K65" s="253">
        <f t="shared" si="15"/>
        <v>0</v>
      </c>
    </row>
    <row r="66" spans="1:11" ht="23.25" customHeight="1" x14ac:dyDescent="0.2">
      <c r="A66" s="250" t="s">
        <v>327</v>
      </c>
      <c r="B66" s="251" t="s">
        <v>377</v>
      </c>
      <c r="C66" s="254"/>
      <c r="D66" s="254"/>
      <c r="E66" s="254"/>
      <c r="F66" s="252"/>
      <c r="G66" s="254"/>
      <c r="H66" s="254"/>
      <c r="I66" s="253">
        <f t="shared" si="10"/>
        <v>0</v>
      </c>
      <c r="J66" s="247"/>
      <c r="K66" s="253">
        <f t="shared" si="15"/>
        <v>0</v>
      </c>
    </row>
    <row r="67" spans="1:11" x14ac:dyDescent="0.2">
      <c r="A67" s="250" t="s">
        <v>329</v>
      </c>
      <c r="B67" s="251" t="s">
        <v>378</v>
      </c>
      <c r="C67" s="252"/>
      <c r="D67" s="252"/>
      <c r="E67" s="252"/>
      <c r="F67" s="252"/>
      <c r="G67" s="252"/>
      <c r="H67" s="252"/>
      <c r="I67" s="253">
        <f t="shared" si="10"/>
        <v>0</v>
      </c>
      <c r="J67" s="247"/>
      <c r="K67" s="253">
        <f t="shared" si="15"/>
        <v>0</v>
      </c>
    </row>
    <row r="68" spans="1:11" x14ac:dyDescent="0.2">
      <c r="A68" s="250" t="s">
        <v>379</v>
      </c>
      <c r="B68" s="251" t="s">
        <v>380</v>
      </c>
      <c r="C68" s="254"/>
      <c r="D68" s="254"/>
      <c r="E68" s="254"/>
      <c r="F68" s="252">
        <v>-8289</v>
      </c>
      <c r="G68" s="254"/>
      <c r="H68" s="254"/>
      <c r="I68" s="253">
        <f t="shared" si="10"/>
        <v>-8289</v>
      </c>
      <c r="J68" s="247"/>
      <c r="K68" s="253">
        <f t="shared" si="15"/>
        <v>-8289</v>
      </c>
    </row>
    <row r="69" spans="1:11" x14ac:dyDescent="0.2">
      <c r="A69" s="250" t="s">
        <v>381</v>
      </c>
      <c r="B69" s="251" t="s">
        <v>382</v>
      </c>
      <c r="C69" s="267">
        <f t="shared" ref="C69:H69" si="17">SUM(C71+C76+C77+C78+C79+C80+C81+C82+C83)</f>
        <v>0</v>
      </c>
      <c r="D69" s="267">
        <f t="shared" si="17"/>
        <v>0</v>
      </c>
      <c r="E69" s="267">
        <f t="shared" si="17"/>
        <v>0</v>
      </c>
      <c r="F69" s="267">
        <f t="shared" si="17"/>
        <v>0</v>
      </c>
      <c r="G69" s="267">
        <f t="shared" si="17"/>
        <v>-4008768</v>
      </c>
      <c r="H69" s="267">
        <f t="shared" si="17"/>
        <v>0</v>
      </c>
      <c r="I69" s="253">
        <f t="shared" si="10"/>
        <v>-4008768</v>
      </c>
      <c r="J69" s="255">
        <f>SUM(J71+J76+J77+J78+J79+J80+J81+J82+J83)</f>
        <v>0</v>
      </c>
      <c r="K69" s="253">
        <f t="shared" si="15"/>
        <v>-4008768</v>
      </c>
    </row>
    <row r="70" spans="1:11" x14ac:dyDescent="0.2">
      <c r="A70" s="250" t="s">
        <v>184</v>
      </c>
      <c r="B70" s="251"/>
      <c r="C70" s="268"/>
      <c r="D70" s="268"/>
      <c r="E70" s="268"/>
      <c r="F70" s="268"/>
      <c r="G70" s="268"/>
      <c r="H70" s="268"/>
      <c r="I70" s="253"/>
      <c r="J70" s="256"/>
      <c r="K70" s="253"/>
    </row>
    <row r="71" spans="1:11" x14ac:dyDescent="0.2">
      <c r="A71" s="250" t="s">
        <v>335</v>
      </c>
      <c r="B71" s="251" t="s">
        <v>383</v>
      </c>
      <c r="C71" s="267">
        <f t="shared" ref="C71:H71" si="18">SUM(C73:C75)</f>
        <v>0</v>
      </c>
      <c r="D71" s="267">
        <f t="shared" si="18"/>
        <v>0</v>
      </c>
      <c r="E71" s="267">
        <f t="shared" si="18"/>
        <v>0</v>
      </c>
      <c r="F71" s="267">
        <f t="shared" si="18"/>
        <v>0</v>
      </c>
      <c r="G71" s="267">
        <f t="shared" si="18"/>
        <v>0</v>
      </c>
      <c r="H71" s="267">
        <f t="shared" si="18"/>
        <v>0</v>
      </c>
      <c r="I71" s="253">
        <f t="shared" si="10"/>
        <v>0</v>
      </c>
      <c r="J71" s="255">
        <f>SUM(J73:J75)</f>
        <v>0</v>
      </c>
      <c r="K71" s="253">
        <f t="shared" si="15"/>
        <v>0</v>
      </c>
    </row>
    <row r="72" spans="1:11" x14ac:dyDescent="0.2">
      <c r="A72" s="250" t="s">
        <v>184</v>
      </c>
      <c r="B72" s="251"/>
      <c r="C72" s="268"/>
      <c r="D72" s="268"/>
      <c r="E72" s="268"/>
      <c r="F72" s="268"/>
      <c r="G72" s="268"/>
      <c r="H72" s="268"/>
      <c r="I72" s="253"/>
      <c r="J72" s="256"/>
      <c r="K72" s="253"/>
    </row>
    <row r="73" spans="1:11" x14ac:dyDescent="0.2">
      <c r="A73" s="250" t="s">
        <v>337</v>
      </c>
      <c r="B73" s="251"/>
      <c r="C73" s="252"/>
      <c r="D73" s="252"/>
      <c r="E73" s="252"/>
      <c r="F73" s="252"/>
      <c r="G73" s="252"/>
      <c r="H73" s="252"/>
      <c r="I73" s="253">
        <f t="shared" si="10"/>
        <v>0</v>
      </c>
      <c r="J73" s="247"/>
      <c r="K73" s="253">
        <f t="shared" si="15"/>
        <v>0</v>
      </c>
    </row>
    <row r="74" spans="1:11" x14ac:dyDescent="0.2">
      <c r="A74" s="250" t="s">
        <v>338</v>
      </c>
      <c r="B74" s="251"/>
      <c r="C74" s="252"/>
      <c r="D74" s="252"/>
      <c r="E74" s="252"/>
      <c r="F74" s="252"/>
      <c r="G74" s="252"/>
      <c r="H74" s="252"/>
      <c r="I74" s="253">
        <f t="shared" si="10"/>
        <v>0</v>
      </c>
      <c r="J74" s="247"/>
      <c r="K74" s="253">
        <f t="shared" si="15"/>
        <v>0</v>
      </c>
    </row>
    <row r="75" spans="1:11" ht="24" x14ac:dyDescent="0.2">
      <c r="A75" s="250" t="s">
        <v>339</v>
      </c>
      <c r="B75" s="251"/>
      <c r="C75" s="252"/>
      <c r="D75" s="252"/>
      <c r="E75" s="252"/>
      <c r="F75" s="252"/>
      <c r="G75" s="252"/>
      <c r="H75" s="252"/>
      <c r="I75" s="253">
        <f t="shared" si="10"/>
        <v>0</v>
      </c>
      <c r="J75" s="247"/>
      <c r="K75" s="253">
        <f t="shared" si="15"/>
        <v>0</v>
      </c>
    </row>
    <row r="76" spans="1:11" x14ac:dyDescent="0.2">
      <c r="A76" s="250" t="s">
        <v>340</v>
      </c>
      <c r="B76" s="251" t="s">
        <v>384</v>
      </c>
      <c r="C76" s="252"/>
      <c r="D76" s="252"/>
      <c r="E76" s="252"/>
      <c r="F76" s="252"/>
      <c r="G76" s="252"/>
      <c r="H76" s="252"/>
      <c r="I76" s="253">
        <f t="shared" si="10"/>
        <v>0</v>
      </c>
      <c r="J76" s="247"/>
      <c r="K76" s="253">
        <f t="shared" si="15"/>
        <v>0</v>
      </c>
    </row>
    <row r="77" spans="1:11" x14ac:dyDescent="0.2">
      <c r="A77" s="250" t="s">
        <v>342</v>
      </c>
      <c r="B77" s="251" t="s">
        <v>385</v>
      </c>
      <c r="C77" s="252"/>
      <c r="D77" s="252"/>
      <c r="E77" s="252"/>
      <c r="F77" s="252"/>
      <c r="G77" s="252"/>
      <c r="H77" s="252"/>
      <c r="I77" s="253">
        <f t="shared" si="10"/>
        <v>0</v>
      </c>
      <c r="J77" s="247"/>
      <c r="K77" s="253">
        <f t="shared" si="15"/>
        <v>0</v>
      </c>
    </row>
    <row r="78" spans="1:11" ht="24" x14ac:dyDescent="0.2">
      <c r="A78" s="250" t="s">
        <v>344</v>
      </c>
      <c r="B78" s="251" t="s">
        <v>386</v>
      </c>
      <c r="C78" s="252"/>
      <c r="D78" s="252"/>
      <c r="E78" s="252"/>
      <c r="F78" s="252"/>
      <c r="G78" s="252"/>
      <c r="H78" s="252"/>
      <c r="I78" s="253">
        <f t="shared" si="10"/>
        <v>0</v>
      </c>
      <c r="J78" s="247"/>
      <c r="K78" s="253">
        <f t="shared" si="15"/>
        <v>0</v>
      </c>
    </row>
    <row r="79" spans="1:11" ht="24" x14ac:dyDescent="0.2">
      <c r="A79" s="250" t="s">
        <v>346</v>
      </c>
      <c r="B79" s="251" t="s">
        <v>387</v>
      </c>
      <c r="C79" s="252"/>
      <c r="D79" s="252"/>
      <c r="E79" s="252"/>
      <c r="F79" s="252"/>
      <c r="G79" s="252"/>
      <c r="H79" s="252"/>
      <c r="I79" s="253">
        <f t="shared" si="10"/>
        <v>0</v>
      </c>
      <c r="J79" s="247"/>
      <c r="K79" s="253">
        <f t="shared" si="15"/>
        <v>0</v>
      </c>
    </row>
    <row r="80" spans="1:11" x14ac:dyDescent="0.2">
      <c r="A80" s="250" t="s">
        <v>348</v>
      </c>
      <c r="B80" s="251" t="s">
        <v>388</v>
      </c>
      <c r="C80" s="252"/>
      <c r="D80" s="252"/>
      <c r="E80" s="252"/>
      <c r="F80" s="252"/>
      <c r="G80" s="252">
        <v>-4008768</v>
      </c>
      <c r="H80" s="252"/>
      <c r="I80" s="253">
        <f t="shared" si="10"/>
        <v>-4008768</v>
      </c>
      <c r="J80" s="247"/>
      <c r="K80" s="253">
        <f t="shared" si="15"/>
        <v>-4008768</v>
      </c>
    </row>
    <row r="81" spans="1:12" x14ac:dyDescent="0.2">
      <c r="A81" s="250" t="s">
        <v>350</v>
      </c>
      <c r="B81" s="251" t="s">
        <v>389</v>
      </c>
      <c r="C81" s="252"/>
      <c r="D81" s="252"/>
      <c r="E81" s="252"/>
      <c r="F81" s="252"/>
      <c r="G81" s="252"/>
      <c r="H81" s="252"/>
      <c r="I81" s="253">
        <f t="shared" si="10"/>
        <v>0</v>
      </c>
      <c r="J81" s="247"/>
      <c r="K81" s="253">
        <f t="shared" si="15"/>
        <v>0</v>
      </c>
    </row>
    <row r="82" spans="1:12" x14ac:dyDescent="0.2">
      <c r="A82" s="250" t="s">
        <v>352</v>
      </c>
      <c r="B82" s="251" t="s">
        <v>390</v>
      </c>
      <c r="C82" s="252"/>
      <c r="D82" s="252"/>
      <c r="E82" s="252"/>
      <c r="F82" s="252"/>
      <c r="G82" s="252"/>
      <c r="H82" s="252"/>
      <c r="I82" s="253">
        <f t="shared" si="10"/>
        <v>0</v>
      </c>
      <c r="J82" s="247"/>
      <c r="K82" s="253">
        <f t="shared" si="15"/>
        <v>0</v>
      </c>
    </row>
    <row r="83" spans="1:12" ht="24" x14ac:dyDescent="0.2">
      <c r="A83" s="250" t="s">
        <v>354</v>
      </c>
      <c r="B83" s="251" t="s">
        <v>391</v>
      </c>
      <c r="C83" s="252"/>
      <c r="D83" s="252"/>
      <c r="E83" s="252"/>
      <c r="F83" s="252"/>
      <c r="G83" s="252"/>
      <c r="H83" s="252"/>
      <c r="I83" s="253">
        <f t="shared" si="10"/>
        <v>0</v>
      </c>
      <c r="J83" s="247"/>
      <c r="K83" s="253">
        <f t="shared" si="15"/>
        <v>0</v>
      </c>
    </row>
    <row r="84" spans="1:12" x14ac:dyDescent="0.2">
      <c r="A84" s="250" t="s">
        <v>356</v>
      </c>
      <c r="B84" s="251" t="s">
        <v>392</v>
      </c>
      <c r="C84" s="252"/>
      <c r="D84" s="252"/>
      <c r="E84" s="252"/>
      <c r="F84" s="252"/>
      <c r="G84" s="252"/>
      <c r="H84" s="252"/>
      <c r="I84" s="253">
        <f t="shared" si="10"/>
        <v>0</v>
      </c>
      <c r="J84" s="247"/>
      <c r="K84" s="253">
        <f t="shared" si="15"/>
        <v>0</v>
      </c>
    </row>
    <row r="85" spans="1:12" s="249" customFormat="1" ht="24" x14ac:dyDescent="0.2">
      <c r="A85" s="244" t="s">
        <v>393</v>
      </c>
      <c r="B85" s="245">
        <v>800</v>
      </c>
      <c r="C85" s="247">
        <f>C55+C56+C69+C84</f>
        <v>4405169</v>
      </c>
      <c r="D85" s="247">
        <f t="shared" ref="D85:J85" si="19">D55+D56+D69+D84</f>
        <v>0</v>
      </c>
      <c r="E85" s="247">
        <f t="shared" si="19"/>
        <v>0</v>
      </c>
      <c r="F85" s="247">
        <f t="shared" si="19"/>
        <v>-400409</v>
      </c>
      <c r="G85" s="247">
        <f t="shared" si="19"/>
        <v>79318531</v>
      </c>
      <c r="H85" s="247">
        <f t="shared" si="19"/>
        <v>0</v>
      </c>
      <c r="I85" s="253">
        <f>SUM(C85:H85)</f>
        <v>83323291</v>
      </c>
      <c r="J85" s="247">
        <f t="shared" si="19"/>
        <v>0</v>
      </c>
      <c r="K85" s="253">
        <f t="shared" si="15"/>
        <v>83323291</v>
      </c>
      <c r="L85" s="248"/>
    </row>
    <row r="86" spans="1:12" s="273" customFormat="1" hidden="1" x14ac:dyDescent="0.2">
      <c r="A86" s="228" t="s">
        <v>394</v>
      </c>
      <c r="B86" s="228"/>
      <c r="C86" s="272">
        <f>C50-Ф1!D135</f>
        <v>0</v>
      </c>
      <c r="D86" s="272">
        <f>D50-Ф1!D136</f>
        <v>0</v>
      </c>
      <c r="E86" s="272">
        <f>E50-Ф1!D137</f>
        <v>0</v>
      </c>
      <c r="F86" s="272">
        <f>F50-Ф1!D138</f>
        <v>0</v>
      </c>
      <c r="G86" s="272">
        <f>G50-Ф1!D139</f>
        <v>0</v>
      </c>
      <c r="H86" s="272">
        <f>H50-Ф1!D140</f>
        <v>0</v>
      </c>
      <c r="I86" s="228"/>
      <c r="J86" s="228">
        <f>J50-Ф1!D142</f>
        <v>0</v>
      </c>
      <c r="K86" s="228">
        <f>K50-Ф1!D143</f>
        <v>0</v>
      </c>
      <c r="L86" s="228"/>
    </row>
    <row r="87" spans="1:12" s="273" customFormat="1" hidden="1" x14ac:dyDescent="0.2">
      <c r="A87" s="271" t="s">
        <v>395</v>
      </c>
      <c r="B87" s="228"/>
      <c r="C87" s="272">
        <f>C85-Ф1!C135</f>
        <v>0</v>
      </c>
      <c r="D87" s="272">
        <f>D85-Ф1!C136</f>
        <v>0</v>
      </c>
      <c r="E87" s="272">
        <f>E85-Ф1!C137</f>
        <v>0</v>
      </c>
      <c r="F87" s="272">
        <f>F85-Ф1!C138</f>
        <v>0</v>
      </c>
      <c r="G87" s="272">
        <f>G85-Ф1!C139</f>
        <v>0</v>
      </c>
      <c r="H87" s="272">
        <f>H85-Ф1!C140</f>
        <v>0</v>
      </c>
      <c r="I87" s="228"/>
      <c r="J87" s="228">
        <f>J85-Ф1!C142</f>
        <v>0</v>
      </c>
      <c r="K87" s="228">
        <f>K85-Ф1!C143</f>
        <v>0</v>
      </c>
      <c r="L87" s="228"/>
    </row>
    <row r="89" spans="1:12" x14ac:dyDescent="0.2">
      <c r="A89" s="274" t="str">
        <f>Ф1!A146</f>
        <v xml:space="preserve">Председатель Правления </v>
      </c>
      <c r="B89" s="225"/>
      <c r="D89" s="226"/>
      <c r="E89" s="226"/>
      <c r="F89" s="226"/>
      <c r="G89" s="226"/>
      <c r="H89" s="226"/>
      <c r="I89" s="225"/>
      <c r="J89" s="225"/>
      <c r="K89" s="225"/>
    </row>
    <row r="90" spans="1:12" x14ac:dyDescent="0.2">
      <c r="A90" s="274" t="str">
        <f>Ф1!A147</f>
        <v>Бежецкий Сергей Владимирович</v>
      </c>
      <c r="B90" s="225"/>
      <c r="C90" s="235"/>
      <c r="D90" s="226"/>
      <c r="E90" s="226"/>
      <c r="F90" s="226"/>
      <c r="G90" s="226"/>
      <c r="H90" s="226"/>
      <c r="I90" s="225"/>
      <c r="J90" s="225"/>
      <c r="K90" s="225"/>
    </row>
    <row r="91" spans="1:12" x14ac:dyDescent="0.2">
      <c r="A91" s="275"/>
      <c r="B91" s="225"/>
      <c r="C91" s="226" t="s">
        <v>145</v>
      </c>
      <c r="D91" s="226"/>
      <c r="E91" s="226"/>
      <c r="F91" s="226"/>
      <c r="G91" s="226"/>
      <c r="H91" s="226"/>
      <c r="I91" s="225"/>
      <c r="J91" s="225"/>
      <c r="K91" s="225"/>
    </row>
    <row r="92" spans="1:12" x14ac:dyDescent="0.2">
      <c r="A92" s="275"/>
      <c r="B92" s="225"/>
      <c r="D92" s="226"/>
      <c r="E92" s="226"/>
      <c r="F92" s="226"/>
      <c r="G92" s="226"/>
      <c r="H92" s="226"/>
      <c r="I92" s="225"/>
      <c r="J92" s="225"/>
      <c r="K92" s="225"/>
    </row>
    <row r="93" spans="1:12" x14ac:dyDescent="0.2">
      <c r="A93" s="274" t="str">
        <f>Ф1!A150</f>
        <v xml:space="preserve">Главный бухгалтер  </v>
      </c>
      <c r="B93" s="225"/>
      <c r="C93" s="226"/>
      <c r="D93" s="226"/>
      <c r="E93" s="226"/>
      <c r="F93" s="226"/>
      <c r="G93" s="226"/>
      <c r="H93" s="226"/>
      <c r="I93" s="225"/>
      <c r="J93" s="225"/>
      <c r="K93" s="225"/>
    </row>
    <row r="94" spans="1:12" x14ac:dyDescent="0.2">
      <c r="A94" s="274" t="str">
        <f>Ф1!A151</f>
        <v>Оразбекова Динара Тлеукеновна</v>
      </c>
      <c r="B94" s="225"/>
      <c r="C94" s="235"/>
      <c r="D94" s="226"/>
      <c r="E94" s="226"/>
      <c r="F94" s="226"/>
      <c r="G94" s="226"/>
      <c r="H94" s="226"/>
      <c r="I94" s="225"/>
      <c r="J94" s="225"/>
      <c r="K94" s="225"/>
    </row>
    <row r="95" spans="1:12" x14ac:dyDescent="0.2">
      <c r="A95" s="275"/>
      <c r="C95" s="226" t="s">
        <v>145</v>
      </c>
    </row>
    <row r="96" spans="1:12" x14ac:dyDescent="0.2">
      <c r="A96" s="275" t="str">
        <f>Ф1!A153</f>
        <v>Место печати</v>
      </c>
    </row>
    <row r="97" spans="1:1" x14ac:dyDescent="0.2">
      <c r="A97" s="275"/>
    </row>
    <row r="98" spans="1:1" x14ac:dyDescent="0.2">
      <c r="A98" s="275"/>
    </row>
    <row r="99" spans="1:1" x14ac:dyDescent="0.2">
      <c r="A99" s="275"/>
    </row>
    <row r="100" spans="1:1" x14ac:dyDescent="0.2">
      <c r="A100" s="275"/>
    </row>
    <row r="101" spans="1:1" x14ac:dyDescent="0.2">
      <c r="A101" s="275"/>
    </row>
    <row r="102" spans="1:1" x14ac:dyDescent="0.2">
      <c r="A102" s="275"/>
    </row>
    <row r="103" spans="1:1" x14ac:dyDescent="0.2">
      <c r="A103" s="275"/>
    </row>
  </sheetData>
  <mergeCells count="6">
    <mergeCell ref="A16:A17"/>
    <mergeCell ref="B16:B17"/>
    <mergeCell ref="C16:H16"/>
    <mergeCell ref="I16:I17"/>
    <mergeCell ref="J16:J17"/>
    <mergeCell ref="K16:K17"/>
  </mergeCells>
  <pageMargins left="0.70866141732283472" right="0.70866141732283472" top="0.74803149606299213" bottom="0.43307086614173229" header="0.31496062992125984" footer="0.31496062992125984"/>
  <pageSetup paperSize="9" scale="60" fitToHeight="2" orientation="landscape" r:id="rId1"/>
  <headerFooter>
    <oddHeader>&amp;R&amp;A</oddHeader>
  </headerFooter>
  <rowBreaks count="1" manualBreakCount="1">
    <brk id="5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dcterms:created xsi:type="dcterms:W3CDTF">2023-02-22T03:45:20Z</dcterms:created>
  <dcterms:modified xsi:type="dcterms:W3CDTF">2023-02-22T03:57:56Z</dcterms:modified>
</cp:coreProperties>
</file>