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[15]B1.2!#REF!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Ф1!$A$1:$D$152</definedName>
    <definedName name="Z_07C8F1B6_273A_4981_9AD2_E79FFCF40901_.wvu.PrintArea" localSheetId="1" hidden="1">Ф2!$A$1:$D$71</definedName>
    <definedName name="Z_0A2C36F7_745E_49C1_88B8_E449AA2270B2_.wvu.PrintArea" localSheetId="0" hidden="1">Ф1!$A$1:$D$152</definedName>
    <definedName name="Z_0A2C36F7_745E_49C1_88B8_E449AA2270B2_.wvu.PrintArea" localSheetId="1" hidden="1">Ф2!$A$1:$D$71</definedName>
    <definedName name="Z_153C1272_398B_43D5_8F54_6222EC2FFBBE_.wvu.Cols" localSheetId="0" hidden="1">Ф1!$C:$C</definedName>
    <definedName name="Z_15720E92_5174_49CF_A4B7_BDC1FA116D45_.wvu.PrintArea" localSheetId="0" hidden="1">Ф1!$A$1:$D$152</definedName>
    <definedName name="Z_15720E92_5174_49CF_A4B7_BDC1FA116D45_.wvu.PrintArea" localSheetId="1" hidden="1">Ф2!$A$1:$D$71</definedName>
    <definedName name="Z_35832F16_156D_43C7_A5BE_352F78E198AF_.wvu.Cols" localSheetId="0" hidden="1">Ф1!$C:$C</definedName>
    <definedName name="Z_3D9260FD_8D92_4487_998F_20010EF9760C_.wvu.PrintArea" localSheetId="0" hidden="1">Ф1!$A$1:$D$152</definedName>
    <definedName name="Z_3D9260FD_8D92_4487_998F_20010EF9760C_.wvu.PrintArea" localSheetId="1" hidden="1">Ф2!$A$1:$D$71</definedName>
    <definedName name="Z_454BA59B_80A4_4206_A2DC_0500DE084220_.wvu.PrintArea" localSheetId="0" hidden="1">Ф1!$A$1:$D$152</definedName>
    <definedName name="Z_454BA59B_80A4_4206_A2DC_0500DE084220_.wvu.PrintArea" localSheetId="1" hidden="1">Ф2!$A$1:$D$71</definedName>
    <definedName name="Z_4A930143_F452_4E4A_BFFA_D8A68B767286_.wvu.Cols" localSheetId="0" hidden="1">Ф1!#REF!</definedName>
    <definedName name="Z_4F41821F_0489_4E95_A867_F68E71336EB0_.wvu.PrintArea" localSheetId="0" hidden="1">Ф1!$A$1:$D$152</definedName>
    <definedName name="Z_4F41821F_0489_4E95_A867_F68E71336EB0_.wvu.PrintArea" localSheetId="1" hidden="1">Ф2!$A$1:$D$71</definedName>
    <definedName name="Z_59B10CA7_0B5E_4AE8_9882_51FD3D8D745C_.wvu.PrintArea" localSheetId="0" hidden="1">Ф1!$A$1:$D$152</definedName>
    <definedName name="Z_59B10CA7_0B5E_4AE8_9882_51FD3D8D745C_.wvu.PrintArea" localSheetId="1" hidden="1">Ф2!$A$1:$D$71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Ф4!$A$1:$K$97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Ф1!$A$1:$D$152</definedName>
    <definedName name="Z_9A34D13E_1E84_4613_9A86_91F3D89BFDB3_.wvu.PrintArea" localSheetId="1" hidden="1">Ф2!$A$1:$D$71</definedName>
    <definedName name="Z_9B10049B_B70D_4B30_B4AD_67D3E97DF88D_.wvu.PrintArea" localSheetId="0" hidden="1">Ф1!$A$1:$D$152</definedName>
    <definedName name="Z_9B10049B_B70D_4B30_B4AD_67D3E97DF88D_.wvu.PrintArea" localSheetId="1" hidden="1">Ф2!$A$1:$D$71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Ф4!$A$9:$K$97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Ф1!$A$1:$D$152</definedName>
    <definedName name="Z_A9EF7999_2777_4A49_8D2D_DE80BFE7CFD6_.wvu.PrintArea" localSheetId="1" hidden="1">Ф2!$A$1:$D$71</definedName>
    <definedName name="Z_ADA61D5D_B804_4972_B8BF_4C1FDDE5DAC9_.wvu.Cols" localSheetId="0" hidden="1">Ф1!#REF!</definedName>
    <definedName name="Z_ADD765EC_5384_4341_ABEB_04360BEB5A9A_.wvu.PrintArea" localSheetId="0" hidden="1">Ф1!$A$1:$D$152</definedName>
    <definedName name="Z_ADD765EC_5384_4341_ABEB_04360BEB5A9A_.wvu.PrintArea" localSheetId="1" hidden="1">Ф2!$A$1:$D$71</definedName>
    <definedName name="Z_AEF38D49_0D5B_42DA_A3E6_086E6D8AA66C_.wvu.PrintArea" localSheetId="0" hidden="1">Ф1!$A$1:$D$152</definedName>
    <definedName name="Z_AEF38D49_0D5B_42DA_A3E6_086E6D8AA66C_.wvu.PrintArea" localSheetId="1" hidden="1">Ф2!$A$1:$D$71</definedName>
    <definedName name="Z_B683132C_3A74_43DC_BDD0_BEFC0A103A6E_.wvu.PrintArea" localSheetId="0" hidden="1">Ф1!$A$1:$D$152</definedName>
    <definedName name="Z_B683132C_3A74_43DC_BDD0_BEFC0A103A6E_.wvu.PrintArea" localSheetId="1" hidden="1">Ф2!$A$1:$D$71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Ф1!$A$1:$D$152</definedName>
    <definedName name="Z_D1FA2BCD_ED8C_4AA9_91A3_5C78B7169543_.wvu.PrintArea" localSheetId="1" hidden="1">Ф2!$A$1:$D$71</definedName>
    <definedName name="Z_EB60C3E7_A987_45D7_A1A9_7262E5FC1E7A_.wvu.PrintArea" localSheetId="0" hidden="1">Ф1!$A$1:$D$152</definedName>
    <definedName name="Z_EB60C3E7_A987_45D7_A1A9_7262E5FC1E7A_.wvu.PrintArea" localSheetId="1" hidden="1">Ф2!$A$1:$D$71</definedName>
    <definedName name="Z_F4D0C472_6564_48BC_BC10_B245E1D21AC1_.wvu.PrintArea" localSheetId="0" hidden="1">Ф1!$A$1:$D$152</definedName>
    <definedName name="Z_F4D0C472_6564_48BC_BC10_B245E1D21AC1_.wvu.PrintArea" localSheetId="1" hidden="1">Ф2!$A$1:$D$71</definedName>
    <definedName name="Z_F91AB034_777F_4EBA_AEDB_E14AFB775702_.wvu.PrintArea" localSheetId="0" hidden="1">Ф1!$A$1:$D$152</definedName>
    <definedName name="Z_F91AB034_777F_4EBA_AEDB_E14AFB775702_.wvu.PrintArea" localSheetId="1" hidden="1">Ф2!$A$1:$D$71</definedName>
    <definedName name="Z_FB93F97A_F627_421A_B624_67C3F4ACAC93_.wvu.Cols" localSheetId="0" hidden="1">Ф1!#REF!</definedName>
    <definedName name="Z_FE0CDF85_9ACD_422E_81FA_C8675CB75BBD_.wvu.PrintArea" localSheetId="0" hidden="1">Ф1!$A$1:$D$152</definedName>
    <definedName name="Z_FE0CDF85_9ACD_422E_81FA_C8675CB75BBD_.wvu.PrintArea" localSheetId="1" hidden="1">Ф2!$A$1:$D$71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Ф1!$A$1:$D$152</definedName>
    <definedName name="_xlnm.Print_Area" localSheetId="1">Ф2!$A$1:$D$73</definedName>
    <definedName name="_xlnm.Print_Area" localSheetId="2">Ф3!$A$1:$D$101</definedName>
    <definedName name="_xlnm.Print_Area" localSheetId="3">Ф4!$A$1:$K$97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4" l="1"/>
  <c r="C92" i="3"/>
  <c r="I83" i="4" l="1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K71" i="4"/>
  <c r="J70" i="4"/>
  <c r="J68" i="4" s="1"/>
  <c r="I70" i="4"/>
  <c r="K70" i="4" s="1"/>
  <c r="K69" i="4"/>
  <c r="I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J57" i="4"/>
  <c r="J55" i="4" s="1"/>
  <c r="I57" i="4"/>
  <c r="I56" i="4"/>
  <c r="K56" i="4" s="1"/>
  <c r="J54" i="4"/>
  <c r="I54" i="4"/>
  <c r="K54" i="4" s="1"/>
  <c r="G55" i="4"/>
  <c r="G84" i="4" s="1"/>
  <c r="F55" i="4"/>
  <c r="F84" i="4" s="1"/>
  <c r="K57" i="4" l="1"/>
  <c r="K68" i="4"/>
  <c r="I84" i="4"/>
  <c r="I55" i="4"/>
  <c r="J84" i="4"/>
  <c r="K55" i="4"/>
  <c r="K84" i="4"/>
  <c r="C90" i="3"/>
  <c r="A90" i="3"/>
  <c r="A89" i="3"/>
  <c r="C70" i="6"/>
  <c r="C67" i="6"/>
  <c r="A67" i="6"/>
  <c r="A66" i="6"/>
  <c r="D74" i="3" l="1"/>
  <c r="C74" i="3"/>
  <c r="D68" i="3"/>
  <c r="C68" i="3"/>
  <c r="D51" i="3"/>
  <c r="C51" i="3"/>
  <c r="D37" i="3"/>
  <c r="C37" i="3"/>
  <c r="D26" i="3"/>
  <c r="C26" i="3"/>
  <c r="D18" i="3"/>
  <c r="C18" i="3"/>
  <c r="D52" i="6"/>
  <c r="C52" i="6"/>
  <c r="D46" i="6"/>
  <c r="C46" i="6"/>
  <c r="D19" i="6"/>
  <c r="D22" i="6" s="1"/>
  <c r="D28" i="6" s="1"/>
  <c r="D30" i="6" s="1"/>
  <c r="D32" i="6" s="1"/>
  <c r="C19" i="6"/>
  <c r="C22" i="6" s="1"/>
  <c r="C28" i="6" s="1"/>
  <c r="C30" i="6" s="1"/>
  <c r="C32" i="6" s="1"/>
  <c r="D141" i="5"/>
  <c r="D143" i="5" s="1"/>
  <c r="C141" i="5"/>
  <c r="C143" i="5" s="1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81" i="3" l="1"/>
  <c r="C81" i="3"/>
  <c r="C66" i="3"/>
  <c r="D66" i="3"/>
  <c r="C35" i="3"/>
  <c r="D35" i="3"/>
  <c r="C35" i="6"/>
  <c r="C53" i="6" s="1"/>
  <c r="C55" i="6" s="1"/>
  <c r="D35" i="6"/>
  <c r="D53" i="6" s="1"/>
  <c r="D55" i="6" s="1"/>
  <c r="D133" i="5"/>
  <c r="C133" i="5"/>
  <c r="D108" i="5"/>
  <c r="C108" i="5"/>
  <c r="D81" i="5"/>
  <c r="C81" i="5"/>
  <c r="C47" i="5"/>
  <c r="D47" i="5"/>
  <c r="C33" i="6"/>
  <c r="C60" i="6" s="1"/>
  <c r="D33" i="6"/>
  <c r="D60" i="6" s="1"/>
  <c r="C12" i="6"/>
  <c r="C13" i="6"/>
  <c r="D84" i="3" l="1"/>
  <c r="C84" i="3"/>
  <c r="C82" i="5"/>
  <c r="D144" i="5"/>
  <c r="C144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<sst xmlns="http://schemas.openxmlformats.org/spreadsheetml/2006/main" count="510" uniqueCount="421">
  <si>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</si>
  <si>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</si>
  <si>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</si>
  <si>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</si>
  <si>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</si>
  <si>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</si>
  <si>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</si>
  <si>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</si>
  <si>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</si>
  <si>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</si>
  <si>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</si>
  <si>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</si>
  <si>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</si>
  <si>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</si>
  <si>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</si>
  <si>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</si>
  <si>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</si>
  <si>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</si>
  <si>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</si>
  <si>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</si>
  <si>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</si>
  <si>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</si>
  <si>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</si>
  <si>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</si>
  <si>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</si>
  <si>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</si>
  <si>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</si>
  <si>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</si>
  <si>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</si>
  <si>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</si>
  <si>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</si>
  <si>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</si>
  <si>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</si>
  <si>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</si>
  <si>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</si>
  <si>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</si>
  <si>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</si>
  <si>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</si>
  <si>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</si>
  <si>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</si>
  <si>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</si>
  <si>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</si>
  <si>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</si>
  <si>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</si>
  <si>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</si>
  <si>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</si>
  <si>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</si>
  <si>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</si>
  <si>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</si>
  <si>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</si>
  <si>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</si>
  <si>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</si>
  <si>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</si>
  <si>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</si>
  <si>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</si>
  <si>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</si>
  <si>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</si>
  <si>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</si>
  <si>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</si>
  <si>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</si>
  <si>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</si>
  <si>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</si>
  <si>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</si>
  <si>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</si>
  <si>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</si>
  <si>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</si>
  <si>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</si>
  <si>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</si>
  <si>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</si>
  <si>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</si>
  <si>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</si>
  <si>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</si>
  <si>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</si>
  <si>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</si>
  <si>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</si>
  <si>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</si>
  <si>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</si>
  <si>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</si>
  <si>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</si>
  <si>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</si>
  <si>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</si>
  <si>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</si>
  <si>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</si>
  <si>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</si>
  <si>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</si>
  <si>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</si>
  <si>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</si>
  <si>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</si>
  <si>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</si>
  <si>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</si>
  <si>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</si>
  <si>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</si>
  <si>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</si>
  <si>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</si>
  <si>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</si>
  <si>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</si>
  <si>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</si>
  <si>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</si>
  <si>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</si>
  <si>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</si>
  <si>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</si>
  <si>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</si>
  <si>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</si>
  <si>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</si>
  <si>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</si>
  <si>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</si>
  <si>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</si>
  <si>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</si>
  <si>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</si>
  <si>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</si>
  <si>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</si>
  <si>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</si>
  <si>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</si>
  <si>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</si>
  <si>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</si>
  <si>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</si>
  <si>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</si>
  <si>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</si>
  <si>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</si>
  <si>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</si>
  <si>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</si>
  <si>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</si>
  <si>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</si>
  <si>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</si>
  <si>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</si>
  <si>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</si>
  <si>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</si>
  <si>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</si>
  <si>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</si>
  <si>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</si>
  <si>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</si>
  <si>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</si>
  <si>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</si>
  <si>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</si>
  <si>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</si>
  <si>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</si>
  <si>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</si>
  <si>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</si>
  <si>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</si>
  <si>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</si>
  <si>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</si>
  <si>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</si>
  <si>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</si>
  <si>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</si>
  <si>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</si>
  <si>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</si>
  <si>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</si>
  <si>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</si>
  <si>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</si>
  <si>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</si>
  <si>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</si>
  <si>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</si>
  <si>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</si>
  <si>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</si>
  <si>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</si>
  <si>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</si>
  <si>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</si>
  <si>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</si>
  <si>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</si>
  <si>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</si>
  <si>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</si>
  <si>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</si>
  <si>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</si>
  <si>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</si>
  <si>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</si>
  <si>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Stamp here</t>
  </si>
  <si>
    <t>Executive Board Chairman                                             ___________________</t>
  </si>
  <si>
    <t xml:space="preserve">Sergey V. Bezhetskiy 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</si>
  <si>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</si>
  <si>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</si>
  <si>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</si>
  <si>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</si>
  <si>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</si>
  <si>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</si>
  <si>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</si>
  <si>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</si>
  <si>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</si>
  <si>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</si>
  <si>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</si>
  <si>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Parent company capital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</si>
  <si>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</si>
  <si>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</si>
  <si>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</si>
  <si>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</si>
  <si>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</si>
  <si>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</si>
  <si>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</si>
  <si>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</si>
  <si>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</si>
  <si>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</si>
  <si>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</si>
  <si>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</si>
  <si>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</si>
  <si>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</si>
  <si>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</si>
  <si>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</si>
  <si>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</si>
  <si>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</si>
  <si>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</si>
  <si>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</si>
  <si>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</si>
  <si>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</si>
  <si>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</si>
  <si>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</si>
  <si>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</si>
  <si>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</si>
  <si>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</si>
  <si>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</si>
  <si>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</si>
  <si>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</si>
  <si>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</si>
  <si>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</si>
  <si>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</si>
  <si>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</si>
  <si>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</si>
  <si>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</si>
  <si>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</si>
  <si>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</si>
  <si>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</si>
  <si>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</si>
  <si>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</si>
  <si>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</si>
  <si>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</si>
  <si>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</si>
  <si>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</si>
  <si>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</si>
  <si>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</si>
  <si>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</si>
  <si>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(signature)</t>
  </si>
  <si>
    <t xml:space="preserve">                                                                                   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</si>
  <si>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</si>
  <si>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</si>
  <si>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</si>
  <si>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</si>
  <si>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</si>
  <si>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</si>
  <si>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</si>
  <si>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</si>
  <si>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</si>
  <si>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</si>
  <si>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</si>
  <si>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</si>
  <si>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</si>
  <si>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</si>
  <si>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</si>
  <si>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</si>
  <si>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</si>
  <si>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</si>
  <si>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</si>
  <si>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</si>
  <si>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</si>
  <si>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</si>
  <si>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</si>
  <si>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</si>
  <si>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</si>
  <si>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</si>
  <si>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</si>
  <si>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</si>
  <si>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</si>
  <si>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</si>
  <si>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</si>
  <si>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</si>
  <si>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</si>
  <si>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</si>
  <si>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</si>
  <si>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</si>
  <si>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</si>
  <si>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</si>
  <si>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</si>
  <si>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</si>
  <si>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</si>
  <si>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</si>
  <si>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</si>
  <si>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</si>
  <si>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</si>
  <si>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</si>
  <si>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</si>
  <si>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</si>
  <si>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</si>
  <si>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</si>
  <si>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</si>
  <si>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</si>
  <si>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</si>
  <si>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</si>
  <si>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</si>
  <si>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</si>
  <si>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</si>
  <si>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</si>
  <si>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</si>
  <si>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</si>
  <si>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</si>
  <si>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</si>
  <si>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</si>
  <si>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</si>
  <si>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</si>
  <si>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</si>
  <si>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</si>
  <si>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</si>
  <si>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</si>
  <si>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</si>
  <si>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</si>
  <si>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</si>
  <si>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</si>
  <si>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</si>
  <si>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</si>
  <si>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</si>
  <si>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</si>
  <si>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</si>
  <si>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</si>
  <si>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</si>
  <si>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</si>
  <si>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</si>
  <si>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</si>
  <si>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</si>
  <si>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</si>
  <si>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</si>
  <si>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</si>
  <si>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</si>
  <si>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</si>
  <si>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</si>
  <si>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</si>
  <si>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</si>
  <si>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</si>
  <si>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</si>
  <si>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</si>
  <si>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</si>
  <si>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</si>
  <si>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</si>
  <si>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</si>
  <si>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</si>
  <si>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</si>
  <si>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</si>
  <si>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</si>
  <si>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</si>
  <si>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</si>
  <si>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</si>
  <si>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</si>
  <si>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</si>
  <si>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</si>
  <si>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</si>
  <si>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</si>
  <si>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</si>
  <si>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</si>
  <si>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</si>
  <si>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</si>
  <si>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</si>
  <si>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</si>
  <si>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</si>
  <si>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</si>
  <si>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</si>
  <si>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</si>
  <si>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</si>
  <si>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</si>
  <si>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</si>
  <si>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</si>
  <si>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</si>
  <si>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</si>
  <si>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</si>
  <si>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</si>
  <si>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</si>
  <si>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</si>
  <si>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</si>
  <si>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</si>
  <si>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</si>
  <si>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</si>
  <si>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</si>
  <si>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</si>
  <si>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</si>
  <si>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</si>
  <si>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</si>
  <si>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</si>
  <si>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</si>
  <si>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</si>
  <si>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</si>
  <si>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</si>
  <si>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</si>
  <si>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</si>
  <si>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</si>
  <si>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</si>
  <si>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</si>
  <si>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</si>
  <si>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</si>
  <si>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</si>
  <si>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</si>
  <si>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</si>
  <si>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</si>
  <si>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</si>
  <si>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</si>
  <si>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</si>
  <si>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</si>
  <si>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</si>
  <si>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</si>
  <si>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</si>
  <si>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</si>
  <si>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</si>
  <si>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</si>
  <si>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</si>
  <si>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</si>
  <si>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</si>
  <si>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</si>
  <si>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</si>
  <si>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</si>
  <si>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</si>
  <si>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</si>
  <si>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</si>
  <si>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</si>
  <si>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</si>
  <si>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</si>
  <si>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</si>
  <si>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</si>
  <si>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</si>
  <si>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</si>
  <si>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</si>
  <si>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>September 30, 2023</t>
  </si>
  <si>
    <t>reporting period as of 30.09.2023</t>
  </si>
  <si>
    <t>Balance as of September 30 of the reporting year (line 500 + line 600 + line 700 + line 719)</t>
  </si>
  <si>
    <t>Irina V. Dibrova</t>
  </si>
  <si>
    <t xml:space="preserve">Deputy Chief Accountant for General Issues   ___________________                       </t>
  </si>
  <si>
    <t xml:space="preserve">Deputy Chief Accountant for General Issues                                                         </t>
  </si>
  <si>
    <t xml:space="preserve">Deputy Chief Accountant for General Issues                       ___________________                       </t>
  </si>
  <si>
    <t xml:space="preserve">Deputy Chief Accountant for General Issues            ___________________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</si>
</sst>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4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8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0" fontId="6" fillId="0" borderId="0" xfId="0" applyNumberFormat="1" applyFont="1" applyProtection="1">
      <protection locked="0"/>
    </xf>
    <xf numFmtId="164" fontId="5" fillId="0" borderId="0" xfId="0" applyFont="1" applyProtection="1">
      <protection locked="0"/>
    </xf>
    <xf numFmtId="164" fontId="25" fillId="0" borderId="0" xfId="0" applyFont="1" applyProtection="1">
      <protection locked="0"/>
    </xf>
    <xf numFmtId="0" fontId="18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vertical="center" wrapText="1"/>
      <protection locked="0"/>
    </xf>
    <xf numFmtId="165" fontId="26" fillId="0" borderId="0" xfId="2" applyNumberFormat="1" applyFont="1" applyProtection="1">
      <protection locked="0"/>
    </xf>
    <xf numFmtId="49" fontId="26" fillId="0" borderId="0" xfId="2" applyNumberFormat="1" applyFont="1" applyProtection="1">
      <protection locked="0"/>
    </xf>
    <xf numFmtId="164" fontId="26" fillId="0" borderId="0" xfId="2" applyFont="1"/>
    <xf numFmtId="164" fontId="26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1" fillId="0" borderId="6" xfId="0" applyFont="1" applyBorder="1" applyProtection="1">
      <protection locked="0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7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8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9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6" fillId="0" borderId="5" xfId="0" applyFont="1" applyBorder="1" applyAlignment="1">
      <alignment horizontal="left" indent="2"/>
    </xf>
    <xf numFmtId="164" fontId="26" fillId="0" borderId="4" xfId="2" applyFont="1" applyBorder="1" applyAlignment="1">
      <alignment horizontal="left" indent="2"/>
    </xf>
    <xf numFmtId="164" fontId="26" fillId="0" borderId="4" xfId="0" applyFont="1" applyBorder="1" applyAlignment="1">
      <alignment horizontal="left" indent="2"/>
    </xf>
    <xf numFmtId="0" fontId="26" fillId="0" borderId="4" xfId="0" applyNumberFormat="1" applyFont="1" applyBorder="1" applyAlignment="1" applyProtection="1">
      <alignment horizontal="left" wrapText="1" indent="1"/>
      <protection hidden="1"/>
    </xf>
    <xf numFmtId="0" fontId="26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8" fillId="0" borderId="4" xfId="2" applyNumberFormat="1" applyFont="1" applyBorder="1" applyAlignment="1">
      <alignment horizontal="center" vertical="center" wrapText="1"/>
    </xf>
    <xf numFmtId="0" fontId="28" fillId="0" borderId="4" xfId="2" applyNumberFormat="1" applyFont="1" applyBorder="1" applyAlignment="1">
      <alignment horizontal="left" vertical="center" wrapText="1"/>
    </xf>
    <xf numFmtId="0" fontId="28" fillId="0" borderId="4" xfId="5" applyFont="1" applyBorder="1"/>
    <xf numFmtId="0" fontId="29" fillId="0" borderId="4" xfId="5" applyFont="1" applyBorder="1"/>
    <xf numFmtId="164" fontId="26" fillId="0" borderId="4" xfId="0" applyFont="1" applyBorder="1" applyAlignment="1">
      <alignment horizontal="left"/>
    </xf>
    <xf numFmtId="0" fontId="26" fillId="0" borderId="4" xfId="2" applyNumberFormat="1" applyFont="1" applyBorder="1" applyAlignment="1">
      <alignment vertical="top" wrapText="1"/>
    </xf>
    <xf numFmtId="0" fontId="28" fillId="0" borderId="4" xfId="5" applyFont="1" applyBorder="1" applyAlignment="1">
      <alignment wrapText="1"/>
    </xf>
    <xf numFmtId="0" fontId="29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9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30" fillId="0" borderId="0" xfId="2" applyNumberFormat="1" applyFont="1" applyAlignment="1">
      <alignment horizontal="right" vertical="top" wrapText="1"/>
    </xf>
    <xf numFmtId="164" fontId="29" fillId="0" borderId="0" xfId="2" applyFont="1" applyAlignment="1">
      <alignment vertical="top" wrapText="1"/>
    </xf>
    <xf numFmtId="165" fontId="31" fillId="0" borderId="0" xfId="2" applyNumberFormat="1" applyFont="1" applyProtection="1">
      <protection locked="0"/>
    </xf>
    <xf numFmtId="164" fontId="31" fillId="0" borderId="0" xfId="2" applyFont="1" applyProtection="1">
      <protection locked="0"/>
    </xf>
    <xf numFmtId="165" fontId="32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2" fillId="0" borderId="0" xfId="2" applyFont="1" applyAlignment="1" applyProtection="1">
      <alignment horizontal="left" wrapText="1"/>
      <protection locked="0"/>
    </xf>
    <xf numFmtId="164" fontId="26" fillId="0" borderId="0" xfId="0" applyFont="1" applyAlignment="1">
      <alignment horizontal="right"/>
    </xf>
    <xf numFmtId="49" fontId="29" fillId="0" borderId="0" xfId="2" applyNumberFormat="1" applyFont="1" applyProtection="1">
      <protection locked="0"/>
    </xf>
    <xf numFmtId="164" fontId="29" fillId="0" borderId="0" xfId="2" applyFont="1"/>
    <xf numFmtId="0" fontId="29" fillId="0" borderId="9" xfId="5" applyFont="1" applyBorder="1" applyAlignment="1">
      <alignment wrapText="1"/>
    </xf>
    <xf numFmtId="0" fontId="2" fillId="0" borderId="10" xfId="2" applyNumberFormat="1" applyFont="1" applyBorder="1"/>
    <xf numFmtId="0" fontId="28" fillId="0" borderId="9" xfId="5" applyFont="1" applyBorder="1" applyAlignment="1">
      <alignment wrapText="1"/>
    </xf>
    <xf numFmtId="49" fontId="2" fillId="0" borderId="10" xfId="2" applyNumberFormat="1" applyFont="1" applyBorder="1" applyAlignment="1">
      <alignment horizontal="center"/>
    </xf>
    <xf numFmtId="0" fontId="29" fillId="0" borderId="10" xfId="2" applyNumberFormat="1" applyFont="1" applyBorder="1" applyAlignment="1">
      <alignment wrapText="1"/>
    </xf>
    <xf numFmtId="49" fontId="6" fillId="0" borderId="10" xfId="2" applyNumberFormat="1" applyFont="1" applyBorder="1" applyAlignment="1">
      <alignment horizontal="center"/>
    </xf>
    <xf numFmtId="0" fontId="28" fillId="0" borderId="10" xfId="2" applyNumberFormat="1" applyFont="1" applyBorder="1" applyAlignment="1">
      <alignment wrapText="1"/>
    </xf>
    <xf numFmtId="0" fontId="29" fillId="0" borderId="1" xfId="2" applyNumberFormat="1" applyFont="1" applyBorder="1" applyAlignment="1">
      <alignment horizontal="right"/>
    </xf>
    <xf numFmtId="0" fontId="28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3" fillId="0" borderId="4" xfId="2" applyNumberFormat="1" applyFont="1" applyBorder="1" applyAlignment="1" applyProtection="1">
      <alignment horizontal="right"/>
      <protection locked="0"/>
    </xf>
    <xf numFmtId="166" fontId="33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12" fillId="0" borderId="4" xfId="2" applyNumberFormat="1" applyFont="1" applyBorder="1" applyAlignment="1" applyProtection="1">
      <alignment horizontal="left" wrapText="1"/>
      <protection locked="0"/>
    </xf>
    <xf numFmtId="166" fontId="12" fillId="0" borderId="4" xfId="2" applyNumberFormat="1" applyFont="1" applyBorder="1" applyAlignment="1" applyProtection="1">
      <alignment horizontal="left" vertical="top" wrapText="1"/>
      <protection locked="0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6" fontId="22" fillId="0" borderId="4" xfId="2" quotePrefix="1" applyNumberFormat="1" applyFont="1" applyBorder="1" applyAlignment="1" applyProtection="1">
      <alignment wrapText="1"/>
      <protection locked="0"/>
    </xf>
    <xf numFmtId="165" fontId="5" fillId="0" borderId="0" xfId="2" applyNumberFormat="1" applyFont="1" applyProtection="1">
      <protection locked="0"/>
    </xf>
    <xf numFmtId="164" fontId="1" fillId="0" borderId="6" xfId="0" applyFont="1" applyBorder="1" applyAlignment="1" applyProtection="1">
      <protection locked="0"/>
    </xf>
    <xf numFmtId="164" fontId="0" fillId="0" borderId="0" xfId="0" applyBorder="1" applyProtection="1">
      <protection locked="0"/>
    </xf>
    <xf numFmtId="0" fontId="6" fillId="0" borderId="0" xfId="2" applyNumberFormat="1" applyFont="1" applyBorder="1" applyProtection="1">
      <protection locked="0"/>
    </xf>
    <xf numFmtId="164" fontId="25" fillId="0" borderId="0" xfId="0" applyFont="1" applyBorder="1" applyAlignment="1" applyProtection="1">
      <protection locked="0"/>
    </xf>
    <xf numFmtId="164" fontId="5" fillId="0" borderId="0" xfId="2" applyFont="1" applyBorder="1" applyProtection="1">
      <protection locked="0"/>
    </xf>
    <xf numFmtId="0" fontId="5" fillId="0" borderId="0" xfId="2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1" fillId="0" borderId="0" xfId="2" applyFont="1" applyAlignment="1" applyProtection="1">
      <alignment horizontal="left" vertical="top" wrapText="1"/>
      <protection locked="0"/>
    </xf>
    <xf numFmtId="0" fontId="29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9" fillId="0" borderId="11" xfId="2" applyNumberFormat="1" applyFont="1" applyBorder="1" applyAlignment="1">
      <alignment horizontal="center" vertical="center" wrapText="1"/>
    </xf>
    <xf numFmtId="0" fontId="29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8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/>
    <cellStyle name="Обычный 2 2 3" xfId="3"/>
    <cellStyle name="Обычный 2 2 3 2" xfId="5"/>
    <cellStyle name="Обычный_Формы ФО_Мэппинг_финальный - Алтынкуль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Hidden"/>
      <sheetName val="Threshold Table"/>
      <sheetName val="Sheet2"/>
      <sheetName val="Scenarios"/>
      <sheetName val="Workings"/>
      <sheetName val="Macroeconomic 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БРК 1"/>
      <sheetName val="БРК 2"/>
      <sheetName val="БРК 3"/>
      <sheetName val="ГБРК"/>
      <sheetName val="Произв. затраты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">
          <cell r="H1" t="str">
            <v>Вид</v>
          </cell>
        </row>
      </sheetData>
      <sheetData sheetId="80">
        <row r="1">
          <cell r="H1" t="str">
            <v>Вид</v>
          </cell>
        </row>
      </sheetData>
      <sheetData sheetId="81">
        <row r="1">
          <cell r="H1" t="str">
            <v>Вид</v>
          </cell>
        </row>
      </sheetData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Financial ratios А3"/>
      <sheetName val="2_2 ОтклОТМ"/>
      <sheetName val="1_3_2 ОТМ"/>
      <sheetName val="Sales-COS"/>
      <sheetName val="PP&amp;E mvt for 2003"/>
      <sheetName val="I. Прогноз доходов"/>
      <sheetName val="U2 775 - COGS comparison per su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rofiles"/>
      <sheetName val="Wells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Settings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InputTI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группа"/>
      <sheetName val="Форма2"/>
      <sheetName val="Форма1"/>
      <sheetName val="Пр2"/>
      <sheetName val="Изменяемые данные"/>
      <sheetName val="факт 2005 г."/>
      <sheetName val="Financial ratios А3"/>
      <sheetName val="balans 3"/>
      <sheetName val="З"/>
      <sheetName val="1.411.1"/>
      <sheetName val="ОТиТБ"/>
      <sheetName val="Ден потоки"/>
      <sheetName val="00"/>
      <sheetName val="Лист1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Бюдж-тенге"/>
      <sheetName val="Ф3"/>
      <sheetName val="3.ФОТ"/>
      <sheetName val="Income $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по 2007 году план на 2008 год"/>
      <sheetName val="Movements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Лист2"/>
      <sheetName val="Книга1"/>
      <sheetName val="5NK "/>
      <sheetName val="ЕдИзм"/>
      <sheetName val="Main Page"/>
      <sheetName val="База"/>
      <sheetName val="L-1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вознаграждение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t0_name"/>
      <sheetName val="1 вариант  2009 "/>
      <sheetName val="XREF"/>
      <sheetName val="summary"/>
      <sheetName val="Инвест"/>
      <sheetName val="Запрос"/>
      <sheetName val="month"/>
      <sheetName val="9-1"/>
      <sheetName val="4"/>
      <sheetName val="1-1"/>
      <sheetName val="1"/>
      <sheetName val="Индексы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>
        <row r="1">
          <cell r="G1">
            <v>0</v>
          </cell>
        </row>
      </sheetData>
      <sheetData sheetId="198">
        <row r="1">
          <cell r="G1" t="str">
            <v xml:space="preserve"> 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 t="str">
            <v xml:space="preserve"> </v>
          </cell>
        </row>
      </sheetData>
      <sheetData sheetId="201">
        <row r="1">
          <cell r="G1">
            <v>0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Статьи затрат"/>
      <sheetName val="Справка ИЦА"/>
      <sheetName val="май"/>
      <sheetName val="апрель"/>
      <sheetName val="материалы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свод"/>
      <sheetName val="ГБ"/>
      <sheetName val="2.8. стр-ра себестоимости"/>
      <sheetName val="Hidden"/>
      <sheetName val="МАТЕР.433,452"/>
      <sheetName val="мат расходы"/>
      <sheetName val="Спр_ пласт"/>
      <sheetName val="класс"/>
      <sheetName val="01-45"/>
      <sheetName val="Capex"/>
      <sheetName val="#REF!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Потребители"/>
      <sheetName val="Блоки"/>
      <sheetName val="Баланс"/>
      <sheetName val="КР материалы"/>
      <sheetName val="Movements"/>
      <sheetName val="план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"/>
      <sheetName val="MS"/>
      <sheetName val="13 NGDO"/>
      <sheetName val="табель"/>
      <sheetName val="FES"/>
      <sheetName val="14.1.2.2.(Услуги связи)"/>
      <sheetName val="Баланс"/>
      <sheetName val="10 БО (kzt)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Sheet5"/>
      <sheetName val="Cash flow 2011"/>
      <sheetName val="Loans out"/>
      <sheetName val="МодельППП (Свод)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тделы"/>
      <sheetName val="MATRIX_DA_10"/>
      <sheetName val="ЭКРБ"/>
      <sheetName val="Об-я св-а"/>
      <sheetName val="2в"/>
      <sheetName val="list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потр"/>
      <sheetName val="СН"/>
      <sheetName val="Hidden"/>
      <sheetName val="УУ 9 мес.2014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BS new"/>
      <sheetName val="сортамент"/>
      <sheetName val="Sales F"/>
      <sheetName val="WBS elements RS-v.02A"/>
      <sheetName val="Balance Sheet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view="pageBreakPreview" zoomScale="80" zoomScaleNormal="80" zoomScaleSheetLayoutView="80" workbookViewId="0">
      <selection activeCell="A160" sqref="A160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30.42578125" style="3" customWidth="1"/>
    <col min="4" max="4" width="31.2851562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01"/>
      <c r="C1" s="200"/>
      <c r="D1" s="199" t="s">
        <v>363</v>
      </c>
    </row>
    <row r="2" spans="1:4" x14ac:dyDescent="0.2">
      <c r="B2" s="201"/>
      <c r="C2" s="200"/>
      <c r="D2" s="199" t="s">
        <v>362</v>
      </c>
    </row>
    <row r="3" spans="1:4" x14ac:dyDescent="0.2">
      <c r="B3" s="201"/>
      <c r="C3" s="200"/>
      <c r="D3" s="199" t="s">
        <v>361</v>
      </c>
    </row>
    <row r="4" spans="1:4" x14ac:dyDescent="0.2">
      <c r="B4" s="201"/>
      <c r="C4" s="200"/>
      <c r="D4" s="199"/>
    </row>
    <row r="5" spans="1:4" x14ac:dyDescent="0.2">
      <c r="B5" s="201"/>
      <c r="C5" s="200"/>
      <c r="D5" s="199" t="s">
        <v>360</v>
      </c>
    </row>
    <row r="6" spans="1:4" x14ac:dyDescent="0.2">
      <c r="B6" s="201"/>
      <c r="C6" s="200"/>
      <c r="D6" s="199" t="s">
        <v>359</v>
      </c>
    </row>
    <row r="7" spans="1:4" x14ac:dyDescent="0.2">
      <c r="B7" s="201"/>
      <c r="C7" s="200"/>
      <c r="D7" s="199" t="s">
        <v>358</v>
      </c>
    </row>
    <row r="8" spans="1:4" x14ac:dyDescent="0.2">
      <c r="B8" s="201"/>
      <c r="C8" s="200"/>
      <c r="D8" s="199"/>
    </row>
    <row r="9" spans="1:4" x14ac:dyDescent="0.2">
      <c r="C9" s="8"/>
      <c r="D9" s="9" t="s">
        <v>357</v>
      </c>
    </row>
    <row r="10" spans="1:4" ht="15.75" x14ac:dyDescent="0.25">
      <c r="A10" s="193" t="s">
        <v>356</v>
      </c>
      <c r="C10" s="195" t="s">
        <v>169</v>
      </c>
      <c r="D10" s="196"/>
    </row>
    <row r="11" spans="1:4" ht="45" customHeight="1" x14ac:dyDescent="0.25">
      <c r="A11" s="193" t="s">
        <v>355</v>
      </c>
      <c r="C11" s="7" t="s">
        <v>354</v>
      </c>
      <c r="D11" s="198"/>
    </row>
    <row r="12" spans="1:4" ht="15.75" x14ac:dyDescent="0.25">
      <c r="A12" s="193" t="s">
        <v>353</v>
      </c>
      <c r="C12" s="195" t="s">
        <v>352</v>
      </c>
      <c r="D12" s="196"/>
    </row>
    <row r="13" spans="1:4" ht="15.75" x14ac:dyDescent="0.25">
      <c r="A13" s="193" t="s">
        <v>351</v>
      </c>
      <c r="C13" s="195" t="s">
        <v>350</v>
      </c>
      <c r="D13" s="196"/>
    </row>
    <row r="14" spans="1:4" ht="15.75" x14ac:dyDescent="0.25">
      <c r="A14" s="193" t="s">
        <v>349</v>
      </c>
      <c r="C14" s="195" t="s">
        <v>348</v>
      </c>
      <c r="D14" s="196"/>
    </row>
    <row r="15" spans="1:4" ht="15.75" x14ac:dyDescent="0.25">
      <c r="A15" s="193" t="s">
        <v>347</v>
      </c>
      <c r="C15" s="197">
        <v>3926</v>
      </c>
      <c r="D15" s="196"/>
    </row>
    <row r="16" spans="1:4" ht="15.75" x14ac:dyDescent="0.25">
      <c r="A16" s="193" t="s">
        <v>346</v>
      </c>
      <c r="C16" s="195" t="s">
        <v>345</v>
      </c>
      <c r="D16" s="194"/>
    </row>
    <row r="17" spans="1:6" ht="15.75" x14ac:dyDescent="0.2">
      <c r="A17" s="193" t="s">
        <v>344</v>
      </c>
      <c r="C17" s="268" t="s">
        <v>343</v>
      </c>
      <c r="D17" s="268"/>
    </row>
    <row r="18" spans="1:6" x14ac:dyDescent="0.2">
      <c r="C18" s="30"/>
    </row>
    <row r="19" spans="1:6" x14ac:dyDescent="0.2">
      <c r="A19" s="192" t="s">
        <v>342</v>
      </c>
      <c r="B19" s="12"/>
      <c r="C19" s="12"/>
      <c r="D19" s="12"/>
    </row>
    <row r="20" spans="1:6" x14ac:dyDescent="0.2">
      <c r="A20" s="11" t="s">
        <v>341</v>
      </c>
      <c r="B20" s="161"/>
      <c r="C20" s="191" t="s">
        <v>413</v>
      </c>
      <c r="D20" s="161"/>
    </row>
    <row r="21" spans="1:6" x14ac:dyDescent="0.2">
      <c r="A21" s="13"/>
      <c r="B21" s="190"/>
      <c r="C21" s="190"/>
      <c r="D21" s="189" t="s">
        <v>340</v>
      </c>
    </row>
    <row r="22" spans="1:6" s="14" customFormat="1" ht="25.5" customHeight="1" x14ac:dyDescent="0.2">
      <c r="A22" s="269" t="s">
        <v>339</v>
      </c>
      <c r="B22" s="270" t="s">
        <v>98</v>
      </c>
      <c r="C22" s="271" t="s">
        <v>338</v>
      </c>
      <c r="D22" s="271" t="s">
        <v>337</v>
      </c>
      <c r="E22" s="188"/>
      <c r="F22" s="188"/>
    </row>
    <row r="23" spans="1:6" s="14" customFormat="1" x14ac:dyDescent="0.2">
      <c r="A23" s="269"/>
      <c r="B23" s="270"/>
      <c r="C23" s="272"/>
      <c r="D23" s="271"/>
      <c r="E23" s="188"/>
      <c r="F23" s="188"/>
    </row>
    <row r="24" spans="1:6" s="15" customFormat="1" x14ac:dyDescent="0.2">
      <c r="A24" s="187" t="s">
        <v>336</v>
      </c>
      <c r="B24" s="171"/>
      <c r="C24" s="169"/>
      <c r="D24" s="169"/>
      <c r="E24" s="163"/>
      <c r="F24" s="163"/>
    </row>
    <row r="25" spans="1:6" x14ac:dyDescent="0.2">
      <c r="A25" s="186" t="s">
        <v>335</v>
      </c>
      <c r="B25" s="20" t="s">
        <v>0</v>
      </c>
      <c r="C25" s="212">
        <v>11004295</v>
      </c>
      <c r="D25" s="212">
        <v>16394188</v>
      </c>
    </row>
    <row r="26" spans="1:6" ht="39.200000000000003" customHeight="1" x14ac:dyDescent="0.2">
      <c r="A26" s="170" t="s">
        <v>334</v>
      </c>
      <c r="B26" s="20" t="s">
        <v>1</v>
      </c>
      <c r="C26" s="213">
        <f>SUM(C27:C31)</f>
        <v>242658</v>
      </c>
      <c r="D26" s="213">
        <f>SUM(D27:D31)</f>
        <v>759048</v>
      </c>
    </row>
    <row r="27" spans="1:6" outlineLevel="1" x14ac:dyDescent="0.2">
      <c r="A27" s="170" t="s">
        <v>333</v>
      </c>
      <c r="B27" s="20"/>
      <c r="C27" s="213"/>
      <c r="D27" s="213"/>
    </row>
    <row r="28" spans="1:6" outlineLevel="1" x14ac:dyDescent="0.2">
      <c r="A28" s="170" t="s">
        <v>332</v>
      </c>
      <c r="B28" s="20"/>
      <c r="C28" s="213">
        <v>167506</v>
      </c>
      <c r="D28" s="213">
        <v>680633</v>
      </c>
    </row>
    <row r="29" spans="1:6" outlineLevel="1" x14ac:dyDescent="0.2">
      <c r="A29" s="170" t="s">
        <v>331</v>
      </c>
      <c r="B29" s="20"/>
      <c r="C29" s="213">
        <v>0</v>
      </c>
      <c r="D29" s="213"/>
    </row>
    <row r="30" spans="1:6" outlineLevel="1" x14ac:dyDescent="0.2">
      <c r="A30" s="170" t="s">
        <v>309</v>
      </c>
      <c r="B30" s="20"/>
      <c r="C30" s="213">
        <v>71858</v>
      </c>
      <c r="D30" s="213">
        <v>77692</v>
      </c>
    </row>
    <row r="31" spans="1:6" outlineLevel="1" x14ac:dyDescent="0.2">
      <c r="A31" s="170" t="s">
        <v>330</v>
      </c>
      <c r="B31" s="20"/>
      <c r="C31" s="213">
        <v>3294</v>
      </c>
      <c r="D31" s="213">
        <v>723</v>
      </c>
    </row>
    <row r="32" spans="1:6" x14ac:dyDescent="0.2">
      <c r="A32" s="170" t="s">
        <v>329</v>
      </c>
      <c r="B32" s="20" t="s">
        <v>2</v>
      </c>
      <c r="C32" s="213"/>
      <c r="D32" s="213"/>
    </row>
    <row r="33" spans="1:7" x14ac:dyDescent="0.2">
      <c r="A33" s="170" t="s">
        <v>328</v>
      </c>
      <c r="B33" s="20" t="s">
        <v>3</v>
      </c>
      <c r="C33" s="213"/>
      <c r="D33" s="213"/>
    </row>
    <row r="34" spans="1:7" x14ac:dyDescent="0.2">
      <c r="A34" s="170" t="s">
        <v>327</v>
      </c>
      <c r="B34" s="20" t="s">
        <v>4</v>
      </c>
      <c r="C34" s="213"/>
      <c r="D34" s="213"/>
    </row>
    <row r="35" spans="1:7" x14ac:dyDescent="0.2">
      <c r="A35" s="170" t="s">
        <v>326</v>
      </c>
      <c r="B35" s="20" t="s">
        <v>5</v>
      </c>
      <c r="C35" s="214"/>
      <c r="D35" s="214"/>
    </row>
    <row r="36" spans="1:7" x14ac:dyDescent="0.2">
      <c r="A36" s="170" t="s">
        <v>325</v>
      </c>
      <c r="B36" s="20" t="s">
        <v>6</v>
      </c>
      <c r="C36" s="215">
        <f>SUM(C37:C38)</f>
        <v>11630708</v>
      </c>
      <c r="D36" s="215">
        <f>SUM(D37:D38)</f>
        <v>14534899</v>
      </c>
    </row>
    <row r="37" spans="1:7" s="16" customFormat="1" outlineLevel="1" x14ac:dyDescent="0.2">
      <c r="A37" s="173" t="s">
        <v>298</v>
      </c>
      <c r="B37" s="24"/>
      <c r="C37" s="216">
        <v>11543095</v>
      </c>
      <c r="D37" s="216">
        <v>14451586</v>
      </c>
      <c r="E37" s="172"/>
      <c r="F37" s="172"/>
    </row>
    <row r="38" spans="1:7" s="16" customFormat="1" outlineLevel="1" x14ac:dyDescent="0.2">
      <c r="A38" s="173" t="s">
        <v>297</v>
      </c>
      <c r="B38" s="24"/>
      <c r="C38" s="217">
        <v>87613</v>
      </c>
      <c r="D38" s="217">
        <v>83313</v>
      </c>
      <c r="E38" s="172"/>
      <c r="F38" s="172"/>
    </row>
    <row r="39" spans="1:7" x14ac:dyDescent="0.2">
      <c r="A39" s="170" t="s">
        <v>324</v>
      </c>
      <c r="B39" s="20" t="s">
        <v>7</v>
      </c>
      <c r="C39" s="218">
        <v>19735</v>
      </c>
      <c r="D39" s="218">
        <v>26609</v>
      </c>
      <c r="E39" s="172"/>
      <c r="F39" s="172"/>
    </row>
    <row r="40" spans="1:7" x14ac:dyDescent="0.2">
      <c r="A40" s="170" t="s">
        <v>323</v>
      </c>
      <c r="B40" s="20" t="s">
        <v>8</v>
      </c>
      <c r="C40" s="218">
        <v>0</v>
      </c>
      <c r="D40" s="218"/>
      <c r="E40" s="172"/>
      <c r="F40" s="172"/>
    </row>
    <row r="41" spans="1:7" x14ac:dyDescent="0.2">
      <c r="A41" s="170" t="s">
        <v>322</v>
      </c>
      <c r="B41" s="20" t="s">
        <v>9</v>
      </c>
      <c r="C41" s="218">
        <v>2047398</v>
      </c>
      <c r="D41" s="218">
        <v>1557436</v>
      </c>
      <c r="E41" s="172"/>
      <c r="F41" s="172"/>
    </row>
    <row r="42" spans="1:7" x14ac:dyDescent="0.2">
      <c r="A42" s="170" t="s">
        <v>321</v>
      </c>
      <c r="B42" s="19" t="s">
        <v>10</v>
      </c>
      <c r="C42" s="218">
        <v>36486586</v>
      </c>
      <c r="D42" s="218">
        <v>56283825</v>
      </c>
    </row>
    <row r="43" spans="1:7" x14ac:dyDescent="0.2">
      <c r="A43" s="170" t="s">
        <v>320</v>
      </c>
      <c r="B43" s="19" t="s">
        <v>11</v>
      </c>
      <c r="C43" s="218"/>
      <c r="D43" s="218"/>
    </row>
    <row r="44" spans="1:7" x14ac:dyDescent="0.2">
      <c r="A44" s="170" t="s">
        <v>319</v>
      </c>
      <c r="B44" s="19" t="s">
        <v>12</v>
      </c>
      <c r="C44" s="218">
        <f>SUM(C45:C46)</f>
        <v>5958964</v>
      </c>
      <c r="D44" s="218">
        <f>SUM(D45:D46)</f>
        <v>23086814</v>
      </c>
      <c r="G44" s="16"/>
    </row>
    <row r="45" spans="1:7" x14ac:dyDescent="0.2">
      <c r="A45" s="18" t="s">
        <v>318</v>
      </c>
      <c r="B45" s="19"/>
      <c r="C45" s="219">
        <v>1591807</v>
      </c>
      <c r="D45" s="219">
        <v>17919140</v>
      </c>
      <c r="G45" s="16"/>
    </row>
    <row r="46" spans="1:7" x14ac:dyDescent="0.2">
      <c r="A46" s="18" t="s">
        <v>240</v>
      </c>
      <c r="B46" s="19"/>
      <c r="C46" s="219">
        <v>4367157</v>
      </c>
      <c r="D46" s="219">
        <v>5167674</v>
      </c>
      <c r="E46" s="172"/>
      <c r="F46" s="172"/>
      <c r="G46" s="16"/>
    </row>
    <row r="47" spans="1:7" s="15" customFormat="1" x14ac:dyDescent="0.2">
      <c r="A47" s="168" t="s">
        <v>317</v>
      </c>
      <c r="B47" s="167">
        <v>100</v>
      </c>
      <c r="C47" s="220">
        <f>C25+C26+C32+C33+C34+C35+C36+C39+C40+C41+C42+C43+C44</f>
        <v>67390344</v>
      </c>
      <c r="D47" s="220">
        <f>D25+D26+D32+D33+D34+D35+D36+D39+D40+D41+D42+D43+D44</f>
        <v>112642819</v>
      </c>
      <c r="E47" s="163"/>
      <c r="F47" s="163"/>
    </row>
    <row r="48" spans="1:7" s="15" customFormat="1" x14ac:dyDescent="0.2">
      <c r="A48" s="185" t="s">
        <v>316</v>
      </c>
      <c r="B48" s="167">
        <v>101</v>
      </c>
      <c r="C48" s="221"/>
      <c r="D48" s="221"/>
      <c r="E48" s="163"/>
      <c r="F48" s="163"/>
    </row>
    <row r="49" spans="1:6" s="15" customFormat="1" x14ac:dyDescent="0.2">
      <c r="A49" s="168" t="s">
        <v>315</v>
      </c>
      <c r="B49" s="167"/>
      <c r="C49" s="222"/>
      <c r="D49" s="222"/>
      <c r="E49" s="163"/>
      <c r="F49" s="163"/>
    </row>
    <row r="50" spans="1:6" x14ac:dyDescent="0.2">
      <c r="A50" s="170" t="s">
        <v>314</v>
      </c>
      <c r="B50" s="20">
        <v>110</v>
      </c>
      <c r="C50" s="213">
        <f>SUM(C51:C56)</f>
        <v>264043</v>
      </c>
      <c r="D50" s="213">
        <f>SUM(D51:D56)</f>
        <v>276625</v>
      </c>
    </row>
    <row r="51" spans="1:6" outlineLevel="1" x14ac:dyDescent="0.2">
      <c r="A51" s="170" t="s">
        <v>313</v>
      </c>
      <c r="B51" s="20"/>
      <c r="C51" s="213"/>
      <c r="D51" s="213"/>
    </row>
    <row r="52" spans="1:6" outlineLevel="1" x14ac:dyDescent="0.2">
      <c r="A52" s="170" t="s">
        <v>312</v>
      </c>
      <c r="B52" s="20"/>
      <c r="C52" s="213">
        <v>195821</v>
      </c>
      <c r="D52" s="223">
        <v>189432</v>
      </c>
    </row>
    <row r="53" spans="1:6" outlineLevel="1" x14ac:dyDescent="0.2">
      <c r="A53" s="170" t="s">
        <v>311</v>
      </c>
      <c r="B53" s="20"/>
      <c r="C53" s="213"/>
      <c r="D53" s="223"/>
    </row>
    <row r="54" spans="1:6" outlineLevel="1" x14ac:dyDescent="0.2">
      <c r="A54" s="170" t="s">
        <v>310</v>
      </c>
      <c r="B54" s="20"/>
      <c r="C54" s="213"/>
      <c r="D54" s="223"/>
    </row>
    <row r="55" spans="1:6" outlineLevel="1" x14ac:dyDescent="0.2">
      <c r="A55" s="170" t="s">
        <v>309</v>
      </c>
      <c r="B55" s="20"/>
      <c r="C55" s="213">
        <v>68222</v>
      </c>
      <c r="D55" s="223">
        <v>87193</v>
      </c>
    </row>
    <row r="56" spans="1:6" outlineLevel="1" x14ac:dyDescent="0.2">
      <c r="A56" s="170" t="s">
        <v>308</v>
      </c>
      <c r="B56" s="20"/>
      <c r="C56" s="213"/>
      <c r="D56" s="213"/>
    </row>
    <row r="57" spans="1:6" x14ac:dyDescent="0.2">
      <c r="A57" s="170" t="s">
        <v>307</v>
      </c>
      <c r="B57" s="20">
        <v>111</v>
      </c>
      <c r="C57" s="213">
        <v>74503</v>
      </c>
      <c r="D57" s="213">
        <v>110704</v>
      </c>
    </row>
    <row r="58" spans="1:6" x14ac:dyDescent="0.2">
      <c r="A58" s="170" t="s">
        <v>306</v>
      </c>
      <c r="B58" s="20">
        <v>112</v>
      </c>
      <c r="C58" s="213"/>
      <c r="D58" s="213"/>
    </row>
    <row r="59" spans="1:6" x14ac:dyDescent="0.2">
      <c r="A59" s="170" t="s">
        <v>305</v>
      </c>
      <c r="B59" s="20">
        <v>113</v>
      </c>
      <c r="C59" s="213"/>
      <c r="D59" s="213"/>
    </row>
    <row r="60" spans="1:6" x14ac:dyDescent="0.2">
      <c r="A60" s="184" t="s">
        <v>304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70" t="s">
        <v>303</v>
      </c>
      <c r="B61" s="20">
        <v>115</v>
      </c>
      <c r="C61" s="22">
        <f>SUM(C62:C63)</f>
        <v>1912706</v>
      </c>
      <c r="D61" s="22">
        <f>SUM(D62:D63)</f>
        <v>956636</v>
      </c>
      <c r="E61" s="172"/>
      <c r="F61" s="172"/>
    </row>
    <row r="62" spans="1:6" s="16" customFormat="1" outlineLevel="1" x14ac:dyDescent="0.2">
      <c r="A62" s="174" t="s">
        <v>302</v>
      </c>
      <c r="B62" s="20"/>
      <c r="C62" s="22"/>
      <c r="D62" s="22"/>
      <c r="E62" s="172"/>
      <c r="F62" s="172"/>
    </row>
    <row r="63" spans="1:6" s="16" customFormat="1" outlineLevel="1" x14ac:dyDescent="0.2">
      <c r="A63" s="174" t="s">
        <v>301</v>
      </c>
      <c r="B63" s="20"/>
      <c r="C63" s="22">
        <v>1912706</v>
      </c>
      <c r="D63" s="22">
        <v>956636</v>
      </c>
      <c r="E63" s="172"/>
      <c r="F63" s="172"/>
    </row>
    <row r="64" spans="1:6" s="16" customFormat="1" x14ac:dyDescent="0.2">
      <c r="A64" s="183" t="s">
        <v>300</v>
      </c>
      <c r="B64" s="20">
        <v>116</v>
      </c>
      <c r="C64" s="22"/>
      <c r="D64" s="22"/>
      <c r="E64" s="172"/>
      <c r="F64" s="172"/>
    </row>
    <row r="65" spans="1:7" x14ac:dyDescent="0.2">
      <c r="A65" s="170" t="s">
        <v>299</v>
      </c>
      <c r="B65" s="20">
        <v>117</v>
      </c>
      <c r="C65" s="214">
        <f>SUM(C66:C67)</f>
        <v>0</v>
      </c>
      <c r="D65" s="214">
        <f>SUM(D66:D67)</f>
        <v>0</v>
      </c>
    </row>
    <row r="66" spans="1:7" s="16" customFormat="1" outlineLevel="1" x14ac:dyDescent="0.2">
      <c r="A66" s="173" t="s">
        <v>298</v>
      </c>
      <c r="B66" s="24"/>
      <c r="C66" s="216"/>
      <c r="D66" s="216"/>
      <c r="E66" s="172"/>
      <c r="F66" s="172"/>
    </row>
    <row r="67" spans="1:7" s="16" customFormat="1" outlineLevel="1" x14ac:dyDescent="0.2">
      <c r="A67" s="173" t="s">
        <v>297</v>
      </c>
      <c r="B67" s="24"/>
      <c r="C67" s="216"/>
      <c r="D67" s="216"/>
      <c r="E67" s="172"/>
      <c r="F67" s="172"/>
    </row>
    <row r="68" spans="1:7" s="16" customFormat="1" x14ac:dyDescent="0.2">
      <c r="A68" s="183" t="s">
        <v>296</v>
      </c>
      <c r="B68" s="20">
        <v>118</v>
      </c>
      <c r="C68" s="216"/>
      <c r="D68" s="216"/>
      <c r="E68" s="172"/>
      <c r="F68" s="172"/>
    </row>
    <row r="69" spans="1:7" s="16" customFormat="1" x14ac:dyDescent="0.2">
      <c r="A69" s="183" t="s">
        <v>295</v>
      </c>
      <c r="B69" s="20">
        <v>119</v>
      </c>
      <c r="C69" s="216"/>
      <c r="D69" s="216"/>
      <c r="E69" s="172"/>
      <c r="F69" s="172"/>
    </row>
    <row r="70" spans="1:7" x14ac:dyDescent="0.2">
      <c r="A70" s="182" t="s">
        <v>294</v>
      </c>
      <c r="B70" s="20">
        <v>120</v>
      </c>
      <c r="C70" s="213"/>
      <c r="D70" s="213"/>
    </row>
    <row r="71" spans="1:7" x14ac:dyDescent="0.2">
      <c r="A71" s="182" t="s">
        <v>293</v>
      </c>
      <c r="B71" s="20">
        <v>121</v>
      </c>
      <c r="C71" s="213">
        <v>33909415</v>
      </c>
      <c r="D71" s="213">
        <v>32847931</v>
      </c>
    </row>
    <row r="72" spans="1:7" x14ac:dyDescent="0.2">
      <c r="A72" s="170" t="s">
        <v>292</v>
      </c>
      <c r="B72" s="20">
        <v>122</v>
      </c>
      <c r="C72" s="213">
        <v>117388</v>
      </c>
      <c r="D72" s="213">
        <v>130596</v>
      </c>
    </row>
    <row r="73" spans="1:7" x14ac:dyDescent="0.2">
      <c r="A73" s="182" t="s">
        <v>291</v>
      </c>
      <c r="B73" s="20">
        <v>123</v>
      </c>
      <c r="C73" s="213">
        <v>0</v>
      </c>
      <c r="D73" s="213">
        <v>0</v>
      </c>
    </row>
    <row r="74" spans="1:7" x14ac:dyDescent="0.2">
      <c r="A74" s="182" t="s">
        <v>290</v>
      </c>
      <c r="B74" s="20">
        <v>124</v>
      </c>
      <c r="C74" s="213">
        <v>316300</v>
      </c>
      <c r="D74" s="213">
        <v>315624</v>
      </c>
    </row>
    <row r="75" spans="1:7" x14ac:dyDescent="0.2">
      <c r="A75" s="182" t="s">
        <v>289</v>
      </c>
      <c r="B75" s="20">
        <v>125</v>
      </c>
      <c r="C75" s="213">
        <v>417879</v>
      </c>
      <c r="D75" s="213">
        <v>429000</v>
      </c>
    </row>
    <row r="76" spans="1:7" x14ac:dyDescent="0.2">
      <c r="A76" s="182" t="s">
        <v>288</v>
      </c>
      <c r="B76" s="20">
        <v>126</v>
      </c>
      <c r="C76" s="213">
        <v>51575</v>
      </c>
      <c r="D76" s="213">
        <v>44255</v>
      </c>
    </row>
    <row r="77" spans="1:7" x14ac:dyDescent="0.2">
      <c r="A77" s="182" t="s">
        <v>286</v>
      </c>
      <c r="B77" s="20">
        <v>127</v>
      </c>
      <c r="C77" s="23">
        <f>SUM(C78:C80)</f>
        <v>6553225</v>
      </c>
      <c r="D77" s="23">
        <f>SUM(D78:D80)</f>
        <v>7367684</v>
      </c>
      <c r="G77" s="16"/>
    </row>
    <row r="78" spans="1:7" outlineLevel="1" x14ac:dyDescent="0.2">
      <c r="A78" s="174" t="s">
        <v>287</v>
      </c>
      <c r="B78" s="24"/>
      <c r="C78" s="22">
        <v>4584752</v>
      </c>
      <c r="D78" s="22">
        <v>5059281</v>
      </c>
    </row>
    <row r="79" spans="1:7" outlineLevel="1" x14ac:dyDescent="0.2">
      <c r="A79" s="174" t="s">
        <v>286</v>
      </c>
      <c r="B79" s="24"/>
      <c r="C79" s="22">
        <v>1968473</v>
      </c>
      <c r="D79" s="22">
        <v>2308403</v>
      </c>
    </row>
    <row r="80" spans="1:7" outlineLevel="1" x14ac:dyDescent="0.2">
      <c r="A80" s="25" t="s">
        <v>285</v>
      </c>
      <c r="B80" s="24"/>
      <c r="C80" s="224"/>
      <c r="D80" s="224"/>
      <c r="E80" s="172"/>
    </row>
    <row r="81" spans="1:6" s="15" customFormat="1" x14ac:dyDescent="0.2">
      <c r="A81" s="181" t="s">
        <v>284</v>
      </c>
      <c r="B81" s="167">
        <v>200</v>
      </c>
      <c r="C81" s="225">
        <f>C50+C57+C58+C59+C60+C61+C64+C65+C68+C656+C70+C71+C72+C73+C74+C75+C76+C77+C69</f>
        <v>43617034</v>
      </c>
      <c r="D81" s="225">
        <f>D50+D57+D58+D59+D60+D61+D64+D65+D68+D656+D70+D71+D72+D73+D74+D75+D76+D77+D69</f>
        <v>42479055</v>
      </c>
      <c r="E81" s="163"/>
      <c r="F81" s="163"/>
    </row>
    <row r="82" spans="1:6" s="15" customFormat="1" x14ac:dyDescent="0.2">
      <c r="A82" s="181" t="s">
        <v>283</v>
      </c>
      <c r="B82" s="171"/>
      <c r="C82" s="225">
        <f>C81+C48+C47</f>
        <v>111007378</v>
      </c>
      <c r="D82" s="225">
        <f>D81+D48+D47</f>
        <v>155121874</v>
      </c>
      <c r="E82" s="163"/>
      <c r="F82" s="163"/>
    </row>
    <row r="83" spans="1:6" s="26" customFormat="1" x14ac:dyDescent="0.2">
      <c r="A83" s="180" t="s">
        <v>282</v>
      </c>
      <c r="B83" s="179" t="s">
        <v>98</v>
      </c>
      <c r="C83" s="226"/>
      <c r="D83" s="226"/>
      <c r="E83" s="178"/>
      <c r="F83" s="178"/>
    </row>
    <row r="84" spans="1:6" s="15" customFormat="1" x14ac:dyDescent="0.2">
      <c r="A84" s="168" t="s">
        <v>281</v>
      </c>
      <c r="B84" s="171"/>
      <c r="C84" s="222"/>
      <c r="D84" s="222"/>
      <c r="E84" s="163"/>
      <c r="F84" s="163"/>
    </row>
    <row r="85" spans="1:6" x14ac:dyDescent="0.2">
      <c r="A85" s="170" t="s">
        <v>280</v>
      </c>
      <c r="B85" s="20">
        <v>210</v>
      </c>
      <c r="C85" s="214">
        <f>SUM(C86:C89)</f>
        <v>17748</v>
      </c>
      <c r="D85" s="214">
        <f>SUM(D86:D89)</f>
        <v>14500</v>
      </c>
    </row>
    <row r="86" spans="1:6" s="16" customFormat="1" outlineLevel="2" x14ac:dyDescent="0.2">
      <c r="A86" s="173" t="s">
        <v>279</v>
      </c>
      <c r="B86" s="24"/>
      <c r="C86" s="22"/>
      <c r="D86" s="22"/>
      <c r="E86" s="5"/>
      <c r="F86" s="5"/>
    </row>
    <row r="87" spans="1:6" s="16" customFormat="1" outlineLevel="2" x14ac:dyDescent="0.2">
      <c r="A87" s="177" t="s">
        <v>278</v>
      </c>
      <c r="B87" s="24"/>
      <c r="C87" s="22">
        <v>17748</v>
      </c>
      <c r="D87" s="22">
        <v>14500</v>
      </c>
      <c r="E87" s="172"/>
      <c r="F87" s="172"/>
    </row>
    <row r="88" spans="1:6" s="16" customFormat="1" outlineLevel="2" x14ac:dyDescent="0.2">
      <c r="A88" s="173" t="s">
        <v>277</v>
      </c>
      <c r="B88" s="24"/>
      <c r="C88" s="22"/>
      <c r="D88" s="22"/>
      <c r="E88" s="172"/>
      <c r="F88" s="172"/>
    </row>
    <row r="89" spans="1:6" s="16" customFormat="1" outlineLevel="2" x14ac:dyDescent="0.2">
      <c r="A89" s="173" t="s">
        <v>276</v>
      </c>
      <c r="B89" s="24"/>
      <c r="C89" s="22"/>
      <c r="D89" s="22"/>
      <c r="E89" s="172"/>
      <c r="F89" s="172"/>
    </row>
    <row r="90" spans="1:6" s="16" customFormat="1" outlineLevel="2" x14ac:dyDescent="0.2">
      <c r="A90" s="170" t="s">
        <v>275</v>
      </c>
      <c r="B90" s="20">
        <v>211</v>
      </c>
      <c r="C90" s="22"/>
      <c r="D90" s="22"/>
      <c r="E90" s="172"/>
      <c r="F90" s="172"/>
    </row>
    <row r="91" spans="1:6" x14ac:dyDescent="0.2">
      <c r="A91" s="170" t="s">
        <v>274</v>
      </c>
      <c r="B91" s="20">
        <v>212</v>
      </c>
      <c r="C91" s="213"/>
      <c r="D91" s="213"/>
    </row>
    <row r="92" spans="1:6" x14ac:dyDescent="0.2">
      <c r="A92" s="170" t="s">
        <v>273</v>
      </c>
      <c r="B92" s="20">
        <v>213</v>
      </c>
      <c r="C92" s="214">
        <f>SUM(C93:C94)</f>
        <v>891285</v>
      </c>
      <c r="D92" s="214">
        <f>SUM(D93:D94)</f>
        <v>643390</v>
      </c>
    </row>
    <row r="93" spans="1:6" s="16" customFormat="1" outlineLevel="1" x14ac:dyDescent="0.2">
      <c r="A93" s="174" t="s">
        <v>253</v>
      </c>
      <c r="B93" s="24"/>
      <c r="C93" s="216"/>
      <c r="D93" s="216"/>
      <c r="E93" s="5"/>
      <c r="F93" s="5"/>
    </row>
    <row r="94" spans="1:6" s="16" customFormat="1" outlineLevel="1" x14ac:dyDescent="0.2">
      <c r="A94" s="173" t="s">
        <v>252</v>
      </c>
      <c r="B94" s="24"/>
      <c r="C94" s="216">
        <v>891285</v>
      </c>
      <c r="D94" s="216">
        <v>643390</v>
      </c>
      <c r="E94" s="5"/>
      <c r="F94" s="172"/>
    </row>
    <row r="95" spans="1:6" x14ac:dyDescent="0.2">
      <c r="A95" s="170" t="s">
        <v>272</v>
      </c>
      <c r="B95" s="20">
        <v>214</v>
      </c>
      <c r="C95" s="214">
        <f>C96+C97</f>
        <v>2044413</v>
      </c>
      <c r="D95" s="214">
        <f>D96+D97</f>
        <v>15455664</v>
      </c>
    </row>
    <row r="96" spans="1:6" s="16" customFormat="1" outlineLevel="1" x14ac:dyDescent="0.2">
      <c r="A96" s="173" t="s">
        <v>250</v>
      </c>
      <c r="B96" s="24"/>
      <c r="C96" s="216">
        <v>1855050</v>
      </c>
      <c r="D96" s="216">
        <v>15333289</v>
      </c>
      <c r="E96" s="172"/>
      <c r="F96" s="172"/>
    </row>
    <row r="97" spans="1:7" s="16" customFormat="1" outlineLevel="1" x14ac:dyDescent="0.2">
      <c r="A97" s="173" t="s">
        <v>249</v>
      </c>
      <c r="B97" s="24"/>
      <c r="C97" s="216">
        <v>189363</v>
      </c>
      <c r="D97" s="216">
        <v>122375</v>
      </c>
      <c r="E97" s="172"/>
      <c r="F97" s="172"/>
    </row>
    <row r="98" spans="1:7" x14ac:dyDescent="0.2">
      <c r="A98" s="170" t="s">
        <v>271</v>
      </c>
      <c r="B98" s="20">
        <v>215</v>
      </c>
      <c r="C98" s="213">
        <v>1455981</v>
      </c>
      <c r="D98" s="213">
        <v>1716758</v>
      </c>
    </row>
    <row r="99" spans="1:7" x14ac:dyDescent="0.2">
      <c r="A99" s="170" t="s">
        <v>270</v>
      </c>
      <c r="B99" s="20">
        <v>216</v>
      </c>
      <c r="C99" s="213">
        <v>748297</v>
      </c>
      <c r="D99" s="213">
        <v>780714</v>
      </c>
    </row>
    <row r="100" spans="1:7" x14ac:dyDescent="0.2">
      <c r="A100" s="170" t="s">
        <v>246</v>
      </c>
      <c r="B100" s="20">
        <v>217</v>
      </c>
      <c r="C100" s="213">
        <v>723570</v>
      </c>
      <c r="D100" s="213">
        <v>780256</v>
      </c>
    </row>
    <row r="101" spans="1:7" x14ac:dyDescent="0.2">
      <c r="A101" s="170" t="s">
        <v>269</v>
      </c>
      <c r="B101" s="20">
        <v>218</v>
      </c>
      <c r="C101" s="213">
        <v>2467</v>
      </c>
      <c r="D101" s="213">
        <v>1693</v>
      </c>
    </row>
    <row r="102" spans="1:7" x14ac:dyDescent="0.2">
      <c r="A102" s="170" t="s">
        <v>268</v>
      </c>
      <c r="B102" s="20">
        <v>219</v>
      </c>
      <c r="C102" s="213">
        <v>778368</v>
      </c>
      <c r="D102" s="213">
        <v>36168218</v>
      </c>
    </row>
    <row r="103" spans="1:7" x14ac:dyDescent="0.2">
      <c r="A103" s="170" t="s">
        <v>243</v>
      </c>
      <c r="B103" s="20">
        <v>220</v>
      </c>
      <c r="C103" s="213">
        <v>0</v>
      </c>
      <c r="D103" s="213">
        <v>0</v>
      </c>
    </row>
    <row r="104" spans="1:7" x14ac:dyDescent="0.2">
      <c r="A104" s="170" t="s">
        <v>267</v>
      </c>
      <c r="B104" s="20">
        <v>221</v>
      </c>
      <c r="C104" s="213"/>
      <c r="D104" s="213">
        <v>50283</v>
      </c>
    </row>
    <row r="105" spans="1:7" x14ac:dyDescent="0.2">
      <c r="A105" s="170" t="s">
        <v>266</v>
      </c>
      <c r="B105" s="20">
        <v>222</v>
      </c>
      <c r="C105" s="213">
        <f>SUM(C106:C107)</f>
        <v>1449722</v>
      </c>
      <c r="D105" s="213">
        <f>SUM(D106:D107)</f>
        <v>1832031</v>
      </c>
      <c r="G105" s="16"/>
    </row>
    <row r="106" spans="1:7" x14ac:dyDescent="0.2">
      <c r="A106" s="18" t="s">
        <v>265</v>
      </c>
      <c r="B106" s="20"/>
      <c r="C106" s="213">
        <v>842738</v>
      </c>
      <c r="D106" s="213">
        <v>780816</v>
      </c>
      <c r="G106" s="16"/>
    </row>
    <row r="107" spans="1:7" x14ac:dyDescent="0.2">
      <c r="A107" s="18" t="s">
        <v>240</v>
      </c>
      <c r="B107" s="20"/>
      <c r="C107" s="219">
        <v>606984</v>
      </c>
      <c r="D107" s="219">
        <v>1051215</v>
      </c>
      <c r="E107" s="172"/>
      <c r="G107" s="16"/>
    </row>
    <row r="108" spans="1:7" s="15" customFormat="1" x14ac:dyDescent="0.2">
      <c r="A108" s="168" t="s">
        <v>264</v>
      </c>
      <c r="B108" s="167">
        <v>300</v>
      </c>
      <c r="C108" s="225">
        <f>C85+SUM(C90:C92)+C95+SUM(C98:C105)</f>
        <v>8111851</v>
      </c>
      <c r="D108" s="225">
        <f>D85+SUM(D90:D92)+D95+SUM(D98:D105)</f>
        <v>57443507</v>
      </c>
      <c r="E108" s="163"/>
      <c r="F108" s="163"/>
    </row>
    <row r="109" spans="1:7" s="15" customFormat="1" x14ac:dyDescent="0.2">
      <c r="A109" s="168" t="s">
        <v>263</v>
      </c>
      <c r="B109" s="167">
        <v>301</v>
      </c>
      <c r="C109" s="222"/>
      <c r="D109" s="222"/>
      <c r="E109" s="163"/>
      <c r="F109" s="163"/>
    </row>
    <row r="110" spans="1:7" s="15" customFormat="1" x14ac:dyDescent="0.2">
      <c r="A110" s="168" t="s">
        <v>262</v>
      </c>
      <c r="B110" s="171"/>
      <c r="C110" s="222"/>
      <c r="D110" s="222"/>
      <c r="E110" s="163"/>
      <c r="F110" s="163"/>
    </row>
    <row r="111" spans="1:7" x14ac:dyDescent="0.2">
      <c r="A111" s="170" t="s">
        <v>261</v>
      </c>
      <c r="B111" s="20">
        <v>310</v>
      </c>
      <c r="C111" s="227">
        <f>SUM(C112:C115)</f>
        <v>391616</v>
      </c>
      <c r="D111" s="227">
        <f>SUM(D112:D115)</f>
        <v>406013</v>
      </c>
    </row>
    <row r="112" spans="1:7" s="16" customFormat="1" outlineLevel="2" x14ac:dyDescent="0.2">
      <c r="A112" s="175" t="s">
        <v>260</v>
      </c>
      <c r="B112" s="24"/>
      <c r="C112" s="22"/>
      <c r="D112" s="22"/>
      <c r="E112" s="5"/>
      <c r="F112" s="5"/>
    </row>
    <row r="113" spans="1:6" s="16" customFormat="1" outlineLevel="2" x14ac:dyDescent="0.2">
      <c r="A113" s="176" t="s">
        <v>259</v>
      </c>
      <c r="B113" s="24"/>
      <c r="C113" s="22">
        <v>126789</v>
      </c>
      <c r="D113" s="22">
        <v>141186</v>
      </c>
      <c r="E113" s="172"/>
      <c r="F113" s="172"/>
    </row>
    <row r="114" spans="1:6" s="16" customFormat="1" outlineLevel="2" x14ac:dyDescent="0.2">
      <c r="A114" s="175" t="s">
        <v>258</v>
      </c>
      <c r="B114" s="24"/>
      <c r="C114" s="22"/>
      <c r="D114" s="22"/>
      <c r="E114" s="172"/>
      <c r="F114" s="172"/>
    </row>
    <row r="115" spans="1:6" s="16" customFormat="1" outlineLevel="2" x14ac:dyDescent="0.2">
      <c r="A115" s="173" t="s">
        <v>257</v>
      </c>
      <c r="B115" s="24"/>
      <c r="C115" s="22">
        <v>264827</v>
      </c>
      <c r="D115" s="22">
        <v>264827</v>
      </c>
      <c r="E115" s="172"/>
      <c r="F115" s="172"/>
    </row>
    <row r="116" spans="1:6" s="16" customFormat="1" outlineLevel="2" x14ac:dyDescent="0.2">
      <c r="A116" s="170" t="s">
        <v>256</v>
      </c>
      <c r="B116" s="20">
        <v>311</v>
      </c>
      <c r="C116" s="22"/>
      <c r="D116" s="22"/>
      <c r="E116" s="172"/>
      <c r="F116" s="172"/>
    </row>
    <row r="117" spans="1:6" x14ac:dyDescent="0.2">
      <c r="A117" s="170" t="s">
        <v>255</v>
      </c>
      <c r="B117" s="20">
        <v>312</v>
      </c>
      <c r="C117" s="213"/>
      <c r="D117" s="213"/>
    </row>
    <row r="118" spans="1:6" x14ac:dyDescent="0.2">
      <c r="A118" s="170" t="s">
        <v>254</v>
      </c>
      <c r="B118" s="20">
        <v>313</v>
      </c>
      <c r="C118" s="227">
        <f>SUM(C119:C120)</f>
        <v>510761</v>
      </c>
      <c r="D118" s="227">
        <f>SUM(D119:D120)</f>
        <v>633257</v>
      </c>
    </row>
    <row r="119" spans="1:6" s="16" customFormat="1" outlineLevel="1" x14ac:dyDescent="0.2">
      <c r="A119" s="174" t="s">
        <v>253</v>
      </c>
      <c r="B119" s="24"/>
      <c r="C119" s="216"/>
      <c r="D119" s="216"/>
      <c r="E119" s="172"/>
      <c r="F119" s="172"/>
    </row>
    <row r="120" spans="1:6" s="16" customFormat="1" outlineLevel="1" x14ac:dyDescent="0.2">
      <c r="A120" s="173" t="s">
        <v>252</v>
      </c>
      <c r="B120" s="24"/>
      <c r="C120" s="216">
        <v>510761</v>
      </c>
      <c r="D120" s="216">
        <v>633257</v>
      </c>
      <c r="E120" s="172"/>
      <c r="F120" s="172"/>
    </row>
    <row r="121" spans="1:6" x14ac:dyDescent="0.2">
      <c r="A121" s="170" t="s">
        <v>251</v>
      </c>
      <c r="B121" s="20">
        <v>314</v>
      </c>
      <c r="C121" s="227">
        <f>SUM(C122:C123)</f>
        <v>54243</v>
      </c>
      <c r="D121" s="227">
        <f>SUM(D122:D123)</f>
        <v>59952</v>
      </c>
    </row>
    <row r="122" spans="1:6" s="16" customFormat="1" outlineLevel="1" x14ac:dyDescent="0.2">
      <c r="A122" s="174" t="s">
        <v>250</v>
      </c>
      <c r="B122" s="24"/>
      <c r="C122" s="216"/>
      <c r="D122" s="216"/>
      <c r="E122" s="172"/>
      <c r="F122" s="172"/>
    </row>
    <row r="123" spans="1:6" s="16" customFormat="1" outlineLevel="1" x14ac:dyDescent="0.2">
      <c r="A123" s="173" t="s">
        <v>249</v>
      </c>
      <c r="B123" s="24"/>
      <c r="C123" s="216">
        <v>54243</v>
      </c>
      <c r="D123" s="216">
        <v>59952</v>
      </c>
      <c r="E123" s="172"/>
      <c r="F123" s="172"/>
    </row>
    <row r="124" spans="1:6" x14ac:dyDescent="0.2">
      <c r="A124" s="170" t="s">
        <v>248</v>
      </c>
      <c r="B124" s="20">
        <v>315</v>
      </c>
      <c r="C124" s="213">
        <v>10103883</v>
      </c>
      <c r="D124" s="213">
        <v>9376680</v>
      </c>
    </row>
    <row r="125" spans="1:6" x14ac:dyDescent="0.2">
      <c r="A125" s="170" t="s">
        <v>247</v>
      </c>
      <c r="B125" s="20">
        <v>316</v>
      </c>
      <c r="C125" s="213">
        <v>1966022</v>
      </c>
      <c r="D125" s="213">
        <v>1818695</v>
      </c>
    </row>
    <row r="126" spans="1:6" x14ac:dyDescent="0.2">
      <c r="A126" s="170" t="s">
        <v>246</v>
      </c>
      <c r="B126" s="20">
        <v>317</v>
      </c>
      <c r="C126" s="213">
        <v>240292</v>
      </c>
      <c r="D126" s="213">
        <v>240292</v>
      </c>
    </row>
    <row r="127" spans="1:6" ht="15" customHeight="1" x14ac:dyDescent="0.2">
      <c r="A127" s="170" t="s">
        <v>245</v>
      </c>
      <c r="B127" s="20">
        <v>318</v>
      </c>
      <c r="C127" s="213"/>
      <c r="D127" s="213"/>
    </row>
    <row r="128" spans="1:6" x14ac:dyDescent="0.2">
      <c r="A128" s="170" t="s">
        <v>244</v>
      </c>
      <c r="B128" s="20">
        <v>319</v>
      </c>
      <c r="C128" s="213"/>
      <c r="D128" s="213"/>
    </row>
    <row r="129" spans="1:7" x14ac:dyDescent="0.2">
      <c r="A129" s="170" t="s">
        <v>243</v>
      </c>
      <c r="B129" s="20">
        <v>320</v>
      </c>
      <c r="C129" s="213"/>
      <c r="D129" s="213"/>
    </row>
    <row r="130" spans="1:7" x14ac:dyDescent="0.2">
      <c r="A130" s="170" t="s">
        <v>242</v>
      </c>
      <c r="B130" s="20">
        <v>321</v>
      </c>
      <c r="C130" s="213">
        <f>SUM(C131:C132)</f>
        <v>1861959</v>
      </c>
      <c r="D130" s="213">
        <f>SUM(D131:D132)</f>
        <v>1820187</v>
      </c>
      <c r="G130" s="16"/>
    </row>
    <row r="131" spans="1:7" x14ac:dyDescent="0.2">
      <c r="A131" s="18" t="s">
        <v>241</v>
      </c>
      <c r="B131" s="20"/>
      <c r="C131" s="213">
        <v>1861959</v>
      </c>
      <c r="D131" s="213">
        <v>1820187</v>
      </c>
      <c r="G131" s="16"/>
    </row>
    <row r="132" spans="1:7" x14ac:dyDescent="0.2">
      <c r="A132" s="18" t="s">
        <v>240</v>
      </c>
      <c r="B132" s="20"/>
      <c r="C132" s="219"/>
      <c r="D132" s="219"/>
      <c r="G132" s="16"/>
    </row>
    <row r="133" spans="1:7" s="15" customFormat="1" x14ac:dyDescent="0.2">
      <c r="A133" s="168" t="s">
        <v>239</v>
      </c>
      <c r="B133" s="167">
        <v>400</v>
      </c>
      <c r="C133" s="225">
        <f>C111+C117+C118+C121+C124+C125+C130+C126+C127+C128+C129</f>
        <v>15128776</v>
      </c>
      <c r="D133" s="225">
        <f>D111+D117+D118+D121+D124+D125+D130+D126+D127+D128+D129</f>
        <v>14355076</v>
      </c>
      <c r="E133" s="163"/>
      <c r="F133" s="163"/>
    </row>
    <row r="134" spans="1:7" s="15" customFormat="1" x14ac:dyDescent="0.2">
      <c r="A134" s="168" t="s">
        <v>238</v>
      </c>
      <c r="B134" s="171"/>
      <c r="C134" s="222"/>
      <c r="D134" s="222"/>
      <c r="E134" s="163"/>
      <c r="F134" s="163"/>
    </row>
    <row r="135" spans="1:7" x14ac:dyDescent="0.2">
      <c r="A135" s="170" t="s">
        <v>237</v>
      </c>
      <c r="B135" s="20">
        <v>410</v>
      </c>
      <c r="C135" s="213">
        <v>4405169</v>
      </c>
      <c r="D135" s="213">
        <v>4405169</v>
      </c>
    </row>
    <row r="136" spans="1:7" x14ac:dyDescent="0.2">
      <c r="A136" s="170" t="s">
        <v>181</v>
      </c>
      <c r="B136" s="20">
        <v>411</v>
      </c>
      <c r="C136" s="213"/>
      <c r="D136" s="213"/>
    </row>
    <row r="137" spans="1:7" x14ac:dyDescent="0.2">
      <c r="A137" s="170" t="s">
        <v>236</v>
      </c>
      <c r="B137" s="20">
        <v>412</v>
      </c>
      <c r="C137" s="213"/>
      <c r="D137" s="213"/>
    </row>
    <row r="138" spans="1:7" x14ac:dyDescent="0.2">
      <c r="A138" s="170" t="s">
        <v>235</v>
      </c>
      <c r="B138" s="20">
        <v>413</v>
      </c>
      <c r="C138" s="213">
        <v>-498447</v>
      </c>
      <c r="D138" s="213">
        <v>-400409</v>
      </c>
    </row>
    <row r="139" spans="1:7" x14ac:dyDescent="0.2">
      <c r="A139" s="170" t="s">
        <v>234</v>
      </c>
      <c r="B139" s="20">
        <v>414</v>
      </c>
      <c r="C139" s="213">
        <v>83860029</v>
      </c>
      <c r="D139" s="213">
        <v>79318531</v>
      </c>
    </row>
    <row r="140" spans="1:7" x14ac:dyDescent="0.2">
      <c r="A140" s="170" t="s">
        <v>185</v>
      </c>
      <c r="B140" s="20">
        <v>415</v>
      </c>
      <c r="C140" s="213"/>
      <c r="D140" s="213"/>
    </row>
    <row r="141" spans="1:7" s="15" customFormat="1" x14ac:dyDescent="0.2">
      <c r="A141" s="168" t="s">
        <v>233</v>
      </c>
      <c r="B141" s="167">
        <v>420</v>
      </c>
      <c r="C141" s="225">
        <f>SUM(C134:C140)</f>
        <v>87766751</v>
      </c>
      <c r="D141" s="225">
        <f>SUM(D134:D140)</f>
        <v>83323291</v>
      </c>
      <c r="E141" s="163"/>
      <c r="F141" s="163"/>
    </row>
    <row r="142" spans="1:7" s="15" customFormat="1" x14ac:dyDescent="0.2">
      <c r="A142" s="168" t="s">
        <v>232</v>
      </c>
      <c r="B142" s="167">
        <v>421</v>
      </c>
      <c r="C142" s="222"/>
      <c r="D142" s="222"/>
      <c r="E142" s="163"/>
      <c r="F142" s="163"/>
    </row>
    <row r="143" spans="1:7" s="15" customFormat="1" x14ac:dyDescent="0.2">
      <c r="A143" s="168" t="s">
        <v>231</v>
      </c>
      <c r="B143" s="167">
        <v>500</v>
      </c>
      <c r="C143" s="225">
        <f>C141+C142</f>
        <v>87766751</v>
      </c>
      <c r="D143" s="225">
        <f>D141+D142</f>
        <v>83323291</v>
      </c>
      <c r="E143" s="163"/>
      <c r="F143" s="163"/>
    </row>
    <row r="144" spans="1:7" s="15" customFormat="1" x14ac:dyDescent="0.2">
      <c r="A144" s="168" t="s">
        <v>230</v>
      </c>
      <c r="B144" s="167"/>
      <c r="C144" s="225">
        <f>C108+C133+C143</f>
        <v>111007378</v>
      </c>
      <c r="D144" s="225">
        <f>D108+D133+D143</f>
        <v>155121874</v>
      </c>
      <c r="E144" s="163"/>
      <c r="F144" s="163"/>
    </row>
    <row r="145" spans="1:6" s="15" customFormat="1" x14ac:dyDescent="0.2">
      <c r="A145" s="166"/>
      <c r="B145" s="165"/>
      <c r="C145" s="164"/>
      <c r="D145" s="164"/>
      <c r="E145" s="163"/>
      <c r="F145" s="163"/>
    </row>
    <row r="146" spans="1:6" x14ac:dyDescent="0.2">
      <c r="A146" s="13"/>
      <c r="B146" s="62"/>
      <c r="C146" s="162"/>
      <c r="D146" s="162"/>
    </row>
    <row r="147" spans="1:6" s="30" customFormat="1" x14ac:dyDescent="0.2">
      <c r="A147" s="160" t="s">
        <v>410</v>
      </c>
      <c r="B147" s="161"/>
      <c r="C147" s="161"/>
      <c r="D147" s="161"/>
      <c r="E147" s="5"/>
      <c r="F147" s="5"/>
    </row>
    <row r="148" spans="1:6" s="30" customFormat="1" ht="15" x14ac:dyDescent="0.35">
      <c r="A148" s="160" t="s">
        <v>411</v>
      </c>
      <c r="B148" s="159"/>
      <c r="C148" s="147" t="s">
        <v>412</v>
      </c>
      <c r="D148" s="147"/>
      <c r="E148" s="5"/>
      <c r="F148" s="5"/>
    </row>
    <row r="149" spans="1:6" s="30" customFormat="1" x14ac:dyDescent="0.2">
      <c r="A149" s="158"/>
      <c r="B149" s="62"/>
      <c r="C149" s="62"/>
      <c r="D149" s="72"/>
      <c r="E149" s="5"/>
      <c r="F149" s="5"/>
    </row>
    <row r="150" spans="1:6" s="30" customFormat="1" x14ac:dyDescent="0.2">
      <c r="A150" s="157"/>
      <c r="B150" s="6"/>
      <c r="C150" s="3"/>
      <c r="D150" s="10"/>
      <c r="E150" s="5"/>
      <c r="F150" s="5"/>
    </row>
    <row r="151" spans="1:6" s="30" customFormat="1" x14ac:dyDescent="0.2">
      <c r="A151" s="157" t="s">
        <v>417</v>
      </c>
      <c r="B151" s="15"/>
      <c r="C151" s="147" t="s">
        <v>416</v>
      </c>
      <c r="D151" s="259"/>
      <c r="E151" s="5"/>
      <c r="F151" s="5"/>
    </row>
    <row r="152" spans="1:6" x14ac:dyDescent="0.2">
      <c r="A152" s="155" t="s">
        <v>165</v>
      </c>
    </row>
    <row r="153" spans="1:6" x14ac:dyDescent="0.2">
      <c r="A153" s="154"/>
      <c r="B153" s="153"/>
      <c r="C153" s="152"/>
      <c r="D153" s="151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view="pageBreakPreview" topLeftCell="A52" zoomScale="90" zoomScaleNormal="75" zoomScaleSheetLayoutView="90" workbookViewId="0">
      <selection activeCell="D68" sqref="D68"/>
    </sheetView>
  </sheetViews>
  <sheetFormatPr defaultColWidth="9.28515625" defaultRowHeight="12.75" x14ac:dyDescent="0.2"/>
  <cols>
    <col min="1" max="1" width="64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200"/>
      <c r="D1" s="199" t="s">
        <v>360</v>
      </c>
    </row>
    <row r="2" spans="1:8" x14ac:dyDescent="0.2">
      <c r="A2" s="103"/>
      <c r="B2" s="103"/>
      <c r="C2" s="200"/>
      <c r="D2" s="199" t="s">
        <v>362</v>
      </c>
    </row>
    <row r="3" spans="1:8" x14ac:dyDescent="0.2">
      <c r="A3" s="103"/>
      <c r="B3" s="103"/>
      <c r="C3" s="200"/>
      <c r="D3" s="199" t="s">
        <v>361</v>
      </c>
    </row>
    <row r="4" spans="1:8" x14ac:dyDescent="0.2">
      <c r="A4" s="103"/>
      <c r="B4" s="103"/>
      <c r="C4" s="200"/>
      <c r="D4" s="199"/>
    </row>
    <row r="5" spans="1:8" x14ac:dyDescent="0.2">
      <c r="A5" s="103"/>
      <c r="B5" s="103"/>
      <c r="C5" s="200"/>
      <c r="D5" s="199" t="s">
        <v>409</v>
      </c>
    </row>
    <row r="6" spans="1:8" x14ac:dyDescent="0.2">
      <c r="A6" s="103"/>
      <c r="B6" s="103"/>
      <c r="C6" s="200"/>
      <c r="D6" s="199" t="s">
        <v>359</v>
      </c>
    </row>
    <row r="7" spans="1:8" x14ac:dyDescent="0.2">
      <c r="A7" s="103"/>
      <c r="B7" s="103"/>
      <c r="C7" s="200"/>
      <c r="D7" s="199" t="s">
        <v>358</v>
      </c>
    </row>
    <row r="8" spans="1:8" x14ac:dyDescent="0.2">
      <c r="A8" s="103"/>
      <c r="B8" s="103"/>
      <c r="C8" s="200"/>
      <c r="D8" s="199"/>
    </row>
    <row r="9" spans="1:8" x14ac:dyDescent="0.2">
      <c r="A9" s="31"/>
      <c r="B9" s="31"/>
      <c r="C9" s="8"/>
      <c r="D9" s="9" t="s">
        <v>408</v>
      </c>
    </row>
    <row r="10" spans="1:8" x14ac:dyDescent="0.2">
      <c r="A10" s="31"/>
      <c r="B10" s="31"/>
      <c r="C10" s="31"/>
      <c r="D10" s="31"/>
    </row>
    <row r="11" spans="1:8" x14ac:dyDescent="0.2">
      <c r="A11" s="211" t="s">
        <v>407</v>
      </c>
      <c r="B11" s="31"/>
      <c r="C11" s="31"/>
      <c r="D11" s="31"/>
    </row>
    <row r="12" spans="1:8" x14ac:dyDescent="0.2">
      <c r="A12" s="210" t="s">
        <v>168</v>
      </c>
      <c r="B12" s="28"/>
      <c r="C12" s="3" t="str">
        <f>Ф1!C10</f>
        <v>Ulba Metallurgical Plant JSC</v>
      </c>
    </row>
    <row r="13" spans="1:8" x14ac:dyDescent="0.2">
      <c r="A13" s="210" t="s">
        <v>171</v>
      </c>
      <c r="B13" s="28"/>
      <c r="C13" s="191" t="str">
        <f>Ф1!C20</f>
        <v>September 30, 2023</v>
      </c>
      <c r="D13" s="28"/>
    </row>
    <row r="14" spans="1:8" x14ac:dyDescent="0.2">
      <c r="A14" s="37"/>
      <c r="B14" s="37"/>
      <c r="C14" s="37"/>
      <c r="D14" s="209" t="s">
        <v>101</v>
      </c>
    </row>
    <row r="15" spans="1:8" s="42" customFormat="1" ht="25.5" customHeight="1" x14ac:dyDescent="0.2">
      <c r="A15" s="273" t="s">
        <v>178</v>
      </c>
      <c r="B15" s="275" t="s">
        <v>98</v>
      </c>
      <c r="C15" s="275" t="s">
        <v>99</v>
      </c>
      <c r="D15" s="275" t="s">
        <v>100</v>
      </c>
      <c r="E15" s="38"/>
      <c r="F15" s="39"/>
      <c r="G15" s="40"/>
      <c r="H15" s="41"/>
    </row>
    <row r="16" spans="1:8" s="42" customFormat="1" x14ac:dyDescent="0.2">
      <c r="A16" s="274"/>
      <c r="B16" s="276"/>
      <c r="C16" s="276"/>
      <c r="D16" s="276"/>
      <c r="E16" s="43"/>
      <c r="F16" s="43"/>
      <c r="G16" s="44"/>
      <c r="H16" s="41"/>
    </row>
    <row r="17" spans="1:8" x14ac:dyDescent="0.2">
      <c r="A17" s="206" t="s">
        <v>406</v>
      </c>
      <c r="B17" s="205" t="s">
        <v>0</v>
      </c>
      <c r="C17" s="228">
        <v>108755433</v>
      </c>
      <c r="D17" s="229">
        <v>78919409</v>
      </c>
      <c r="E17" s="46"/>
    </row>
    <row r="18" spans="1:8" x14ac:dyDescent="0.2">
      <c r="A18" s="206" t="s">
        <v>405</v>
      </c>
      <c r="B18" s="205" t="s">
        <v>1</v>
      </c>
      <c r="C18" s="45">
        <v>87861826</v>
      </c>
      <c r="D18" s="45">
        <v>59574329</v>
      </c>
      <c r="E18" s="29"/>
      <c r="G18" s="54"/>
    </row>
    <row r="19" spans="1:8" s="52" customFormat="1" x14ac:dyDescent="0.2">
      <c r="A19" s="208" t="s">
        <v>404</v>
      </c>
      <c r="B19" s="207" t="s">
        <v>2</v>
      </c>
      <c r="C19" s="230">
        <f>C17-C18</f>
        <v>20893607</v>
      </c>
      <c r="D19" s="230">
        <f>D17-D18</f>
        <v>19345080</v>
      </c>
      <c r="E19" s="48"/>
      <c r="F19" s="49"/>
      <c r="G19" s="50"/>
      <c r="H19" s="51"/>
    </row>
    <row r="20" spans="1:8" x14ac:dyDescent="0.2">
      <c r="A20" s="202" t="s">
        <v>403</v>
      </c>
      <c r="B20" s="205" t="s">
        <v>3</v>
      </c>
      <c r="C20" s="45">
        <v>1386657</v>
      </c>
      <c r="D20" s="45">
        <v>1592399</v>
      </c>
      <c r="E20" s="29"/>
    </row>
    <row r="21" spans="1:8" x14ac:dyDescent="0.2">
      <c r="A21" s="202" t="s">
        <v>402</v>
      </c>
      <c r="B21" s="205" t="s">
        <v>4</v>
      </c>
      <c r="C21" s="45">
        <v>3433363</v>
      </c>
      <c r="D21" s="45">
        <v>2926990</v>
      </c>
      <c r="E21" s="29"/>
    </row>
    <row r="22" spans="1:8" s="52" customFormat="1" x14ac:dyDescent="0.2">
      <c r="A22" s="208" t="s">
        <v>401</v>
      </c>
      <c r="B22" s="207" t="s">
        <v>10</v>
      </c>
      <c r="C22" s="230">
        <f>C19-C20-C21</f>
        <v>16073587</v>
      </c>
      <c r="D22" s="230">
        <f>D19-D20-D21</f>
        <v>14825691</v>
      </c>
      <c r="E22" s="48"/>
      <c r="F22" s="49"/>
      <c r="G22" s="50"/>
      <c r="H22" s="51"/>
    </row>
    <row r="23" spans="1:8" x14ac:dyDescent="0.2">
      <c r="A23" s="202" t="s">
        <v>400</v>
      </c>
      <c r="B23" s="205" t="s">
        <v>11</v>
      </c>
      <c r="C23" s="45">
        <v>866392</v>
      </c>
      <c r="D23" s="45">
        <v>1736708</v>
      </c>
      <c r="E23" s="29"/>
    </row>
    <row r="24" spans="1:8" x14ac:dyDescent="0.2">
      <c r="A24" s="202" t="s">
        <v>399</v>
      </c>
      <c r="B24" s="205" t="s">
        <v>12</v>
      </c>
      <c r="C24" s="45">
        <v>989218</v>
      </c>
      <c r="D24" s="45">
        <v>1508533</v>
      </c>
      <c r="E24" s="29"/>
    </row>
    <row r="25" spans="1:8" ht="25.5" x14ac:dyDescent="0.2">
      <c r="A25" s="202" t="s">
        <v>398</v>
      </c>
      <c r="B25" s="205" t="s">
        <v>13</v>
      </c>
      <c r="C25" s="45">
        <v>956070</v>
      </c>
      <c r="D25" s="45">
        <v>-2704541</v>
      </c>
      <c r="E25" s="29"/>
    </row>
    <row r="26" spans="1:8" x14ac:dyDescent="0.2">
      <c r="A26" s="202" t="s">
        <v>397</v>
      </c>
      <c r="B26" s="205" t="s">
        <v>14</v>
      </c>
      <c r="C26" s="45">
        <v>294339</v>
      </c>
      <c r="D26" s="45">
        <v>1556573</v>
      </c>
      <c r="E26" s="29"/>
    </row>
    <row r="27" spans="1:8" x14ac:dyDescent="0.2">
      <c r="A27" s="202" t="s">
        <v>396</v>
      </c>
      <c r="B27" s="205" t="s">
        <v>15</v>
      </c>
      <c r="C27" s="45">
        <v>1900539</v>
      </c>
      <c r="D27" s="45">
        <v>1383671</v>
      </c>
      <c r="E27" s="29"/>
    </row>
    <row r="28" spans="1:8" s="52" customFormat="1" x14ac:dyDescent="0.2">
      <c r="A28" s="208" t="s">
        <v>395</v>
      </c>
      <c r="B28" s="207">
        <v>100</v>
      </c>
      <c r="C28" s="230">
        <f>C22+C23-C24+C25+C26-C27</f>
        <v>15300631</v>
      </c>
      <c r="D28" s="230">
        <f>D22+D23-D24+D25+D26-D27</f>
        <v>12522227</v>
      </c>
      <c r="E28" s="48"/>
      <c r="F28" s="49"/>
      <c r="G28" s="50"/>
      <c r="H28" s="51"/>
    </row>
    <row r="29" spans="1:8" x14ac:dyDescent="0.2">
      <c r="A29" s="206" t="s">
        <v>394</v>
      </c>
      <c r="B29" s="205" t="s">
        <v>16</v>
      </c>
      <c r="C29" s="45">
        <v>3567150</v>
      </c>
      <c r="D29" s="45">
        <v>3471312</v>
      </c>
      <c r="E29" s="29"/>
      <c r="F29" s="53"/>
      <c r="G29" s="54"/>
      <c r="H29" s="55"/>
    </row>
    <row r="30" spans="1:8" s="52" customFormat="1" x14ac:dyDescent="0.2">
      <c r="A30" s="208" t="s">
        <v>393</v>
      </c>
      <c r="B30" s="207" t="s">
        <v>17</v>
      </c>
      <c r="C30" s="230">
        <f>C28-C29</f>
        <v>11733481</v>
      </c>
      <c r="D30" s="230">
        <f>D28-D29</f>
        <v>9050915</v>
      </c>
      <c r="E30" s="48"/>
      <c r="F30" s="49"/>
      <c r="G30" s="50"/>
      <c r="H30" s="51"/>
    </row>
    <row r="31" spans="1:8" x14ac:dyDescent="0.2">
      <c r="A31" s="202" t="s">
        <v>392</v>
      </c>
      <c r="B31" s="205" t="s">
        <v>18</v>
      </c>
      <c r="C31" s="45"/>
      <c r="D31" s="45"/>
      <c r="E31" s="29"/>
    </row>
    <row r="32" spans="1:8" s="52" customFormat="1" x14ac:dyDescent="0.2">
      <c r="A32" s="208" t="s">
        <v>391</v>
      </c>
      <c r="B32" s="207">
        <v>300</v>
      </c>
      <c r="C32" s="230">
        <f>C30+C31</f>
        <v>11733481</v>
      </c>
      <c r="D32" s="230">
        <f>D30+D31</f>
        <v>9050915</v>
      </c>
      <c r="E32" s="48"/>
      <c r="F32" s="56"/>
      <c r="G32" s="54"/>
      <c r="H32" s="55"/>
    </row>
    <row r="33" spans="1:8" x14ac:dyDescent="0.2">
      <c r="A33" s="202" t="s">
        <v>390</v>
      </c>
      <c r="B33" s="205"/>
      <c r="C33" s="45">
        <f t="shared" ref="C33:D33" si="0">C32-C34</f>
        <v>11733481</v>
      </c>
      <c r="D33" s="45">
        <f t="shared" si="0"/>
        <v>9050915</v>
      </c>
      <c r="E33" s="29"/>
    </row>
    <row r="34" spans="1:8" x14ac:dyDescent="0.2">
      <c r="A34" s="202" t="s">
        <v>232</v>
      </c>
      <c r="B34" s="205"/>
      <c r="C34" s="45"/>
      <c r="D34" s="45"/>
      <c r="E34" s="29"/>
    </row>
    <row r="35" spans="1:8" x14ac:dyDescent="0.2">
      <c r="A35" s="208" t="s">
        <v>389</v>
      </c>
      <c r="B35" s="207">
        <v>400</v>
      </c>
      <c r="C35" s="230">
        <f>C46+C52</f>
        <v>-98038</v>
      </c>
      <c r="D35" s="230">
        <f>D46+D52</f>
        <v>-9714</v>
      </c>
      <c r="E35" s="29"/>
      <c r="F35" s="53"/>
      <c r="G35" s="54"/>
      <c r="H35" s="55"/>
    </row>
    <row r="36" spans="1:8" x14ac:dyDescent="0.2">
      <c r="A36" s="206" t="s">
        <v>388</v>
      </c>
      <c r="B36" s="205"/>
      <c r="C36" s="45"/>
      <c r="D36" s="45"/>
    </row>
    <row r="37" spans="1:8" ht="25.5" x14ac:dyDescent="0.2">
      <c r="A37" s="206" t="s">
        <v>387</v>
      </c>
      <c r="B37" s="205">
        <v>410</v>
      </c>
      <c r="C37" s="45"/>
      <c r="D37" s="45"/>
      <c r="E37" s="29"/>
    </row>
    <row r="38" spans="1:8" ht="25.5" x14ac:dyDescent="0.2">
      <c r="A38" s="206" t="s">
        <v>386</v>
      </c>
      <c r="B38" s="205" t="s">
        <v>20</v>
      </c>
      <c r="C38" s="45"/>
      <c r="D38" s="45"/>
      <c r="E38" s="29"/>
    </row>
    <row r="39" spans="1:8" x14ac:dyDescent="0.2">
      <c r="A39" s="206" t="s">
        <v>385</v>
      </c>
      <c r="B39" s="205" t="s">
        <v>21</v>
      </c>
      <c r="C39" s="45"/>
      <c r="D39" s="45"/>
      <c r="E39" s="29"/>
    </row>
    <row r="40" spans="1:8" x14ac:dyDescent="0.2">
      <c r="A40" s="206" t="s">
        <v>384</v>
      </c>
      <c r="B40" s="205" t="s">
        <v>22</v>
      </c>
      <c r="C40" s="45"/>
      <c r="D40" s="45"/>
      <c r="E40" s="29"/>
    </row>
    <row r="41" spans="1:8" x14ac:dyDescent="0.2">
      <c r="A41" s="206" t="s">
        <v>383</v>
      </c>
      <c r="B41" s="205" t="s">
        <v>23</v>
      </c>
      <c r="C41" s="45">
        <v>-61837</v>
      </c>
      <c r="D41" s="45">
        <v>-9714</v>
      </c>
      <c r="E41" s="29"/>
    </row>
    <row r="42" spans="1:8" x14ac:dyDescent="0.2">
      <c r="A42" s="206" t="s">
        <v>382</v>
      </c>
      <c r="B42" s="205" t="s">
        <v>24</v>
      </c>
      <c r="C42" s="45"/>
      <c r="D42" s="45"/>
      <c r="E42" s="29"/>
    </row>
    <row r="43" spans="1:8" x14ac:dyDescent="0.2">
      <c r="A43" s="206" t="s">
        <v>381</v>
      </c>
      <c r="B43" s="205" t="s">
        <v>25</v>
      </c>
      <c r="C43" s="45"/>
      <c r="D43" s="45"/>
      <c r="E43" s="29"/>
    </row>
    <row r="44" spans="1:8" x14ac:dyDescent="0.2">
      <c r="A44" s="206" t="s">
        <v>380</v>
      </c>
      <c r="B44" s="205" t="s">
        <v>26</v>
      </c>
      <c r="C44" s="45"/>
      <c r="D44" s="45"/>
      <c r="E44" s="29"/>
    </row>
    <row r="45" spans="1:8" ht="19.149999999999999" customHeight="1" x14ac:dyDescent="0.2">
      <c r="A45" s="206" t="s">
        <v>375</v>
      </c>
      <c r="B45" s="205" t="s">
        <v>27</v>
      </c>
      <c r="C45" s="45"/>
      <c r="D45" s="45"/>
      <c r="E45" s="29"/>
    </row>
    <row r="46" spans="1:8" ht="51.75" customHeight="1" x14ac:dyDescent="0.2">
      <c r="A46" s="208" t="s">
        <v>379</v>
      </c>
      <c r="B46" s="207" t="s">
        <v>28</v>
      </c>
      <c r="C46" s="45">
        <f>SUM(C37:C45)</f>
        <v>-61837</v>
      </c>
      <c r="D46" s="45">
        <f>SUM(D37:D45)</f>
        <v>-9714</v>
      </c>
      <c r="E46" s="29"/>
    </row>
    <row r="47" spans="1:8" ht="25.5" customHeight="1" x14ac:dyDescent="0.2">
      <c r="A47" s="206" t="s">
        <v>378</v>
      </c>
      <c r="B47" s="205" t="s">
        <v>29</v>
      </c>
      <c r="C47" s="45"/>
      <c r="D47" s="45"/>
      <c r="E47" s="29"/>
    </row>
    <row r="48" spans="1:8" ht="46.5" customHeight="1" x14ac:dyDescent="0.2">
      <c r="A48" s="206" t="s">
        <v>377</v>
      </c>
      <c r="B48" s="205" t="s">
        <v>30</v>
      </c>
      <c r="C48" s="45"/>
      <c r="D48" s="45"/>
      <c r="E48" s="29"/>
    </row>
    <row r="49" spans="1:8" ht="19.149999999999999" customHeight="1" x14ac:dyDescent="0.2">
      <c r="A49" s="206" t="s">
        <v>376</v>
      </c>
      <c r="B49" s="205" t="s">
        <v>31</v>
      </c>
      <c r="C49" s="45"/>
      <c r="D49" s="45"/>
      <c r="E49" s="29"/>
    </row>
    <row r="50" spans="1:8" ht="19.149999999999999" customHeight="1" x14ac:dyDescent="0.2">
      <c r="A50" s="206" t="s">
        <v>375</v>
      </c>
      <c r="B50" s="205" t="s">
        <v>32</v>
      </c>
      <c r="C50" s="45"/>
      <c r="D50" s="45"/>
      <c r="E50" s="29"/>
    </row>
    <row r="51" spans="1:8" ht="34.5" customHeight="1" x14ac:dyDescent="0.2">
      <c r="A51" s="206" t="s">
        <v>374</v>
      </c>
      <c r="B51" s="205" t="s">
        <v>33</v>
      </c>
      <c r="C51" s="45">
        <v>-36201</v>
      </c>
      <c r="D51" s="45"/>
      <c r="E51" s="29"/>
    </row>
    <row r="52" spans="1:8" ht="57.75" customHeight="1" x14ac:dyDescent="0.2">
      <c r="A52" s="208" t="s">
        <v>373</v>
      </c>
      <c r="B52" s="207" t="s">
        <v>34</v>
      </c>
      <c r="C52" s="45">
        <f>SUM(C47:C51)</f>
        <v>-36201</v>
      </c>
      <c r="D52" s="45">
        <f>SUM(D47:D51)</f>
        <v>0</v>
      </c>
      <c r="E52" s="29"/>
    </row>
    <row r="53" spans="1:8" s="52" customFormat="1" x14ac:dyDescent="0.2">
      <c r="A53" s="208" t="s">
        <v>372</v>
      </c>
      <c r="B53" s="207">
        <v>500</v>
      </c>
      <c r="C53" s="230">
        <f>C32+C35</f>
        <v>11635443</v>
      </c>
      <c r="D53" s="230">
        <f>D32+D35</f>
        <v>9041201</v>
      </c>
      <c r="E53" s="48"/>
      <c r="F53" s="49"/>
      <c r="G53" s="50"/>
      <c r="H53" s="51"/>
    </row>
    <row r="54" spans="1:8" x14ac:dyDescent="0.2">
      <c r="A54" s="206" t="s">
        <v>371</v>
      </c>
      <c r="B54" s="205"/>
      <c r="C54" s="45"/>
      <c r="D54" s="45"/>
    </row>
    <row r="55" spans="1:8" x14ac:dyDescent="0.2">
      <c r="A55" s="202" t="s">
        <v>370</v>
      </c>
      <c r="B55" s="205"/>
      <c r="C55" s="45">
        <f t="shared" ref="C55:D55" si="1">C53-C56</f>
        <v>11635443</v>
      </c>
      <c r="D55" s="45">
        <f t="shared" si="1"/>
        <v>9041201</v>
      </c>
    </row>
    <row r="56" spans="1:8" x14ac:dyDescent="0.2">
      <c r="A56" s="202" t="s">
        <v>369</v>
      </c>
      <c r="B56" s="17"/>
      <c r="C56" s="45"/>
      <c r="D56" s="57"/>
    </row>
    <row r="57" spans="1:8" s="52" customFormat="1" x14ac:dyDescent="0.2">
      <c r="A57" s="204" t="s">
        <v>368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202" t="s">
        <v>205</v>
      </c>
      <c r="B58" s="17"/>
      <c r="C58" s="45"/>
      <c r="D58" s="57"/>
    </row>
    <row r="59" spans="1:8" x14ac:dyDescent="0.2">
      <c r="A59" s="202" t="s">
        <v>367</v>
      </c>
      <c r="B59" s="17"/>
      <c r="C59" s="45"/>
      <c r="D59" s="57"/>
    </row>
    <row r="60" spans="1:8" x14ac:dyDescent="0.2">
      <c r="A60" s="202" t="s">
        <v>365</v>
      </c>
      <c r="B60" s="203"/>
      <c r="C60" s="231">
        <f t="shared" ref="C60:D60" si="2">C33/4405169</f>
        <v>2.6635711365443639</v>
      </c>
      <c r="D60" s="231">
        <f t="shared" si="2"/>
        <v>2.0546124337113967</v>
      </c>
    </row>
    <row r="61" spans="1:8" x14ac:dyDescent="0.2">
      <c r="A61" s="202" t="s">
        <v>364</v>
      </c>
      <c r="B61" s="61"/>
      <c r="C61" s="45"/>
      <c r="D61" s="57"/>
    </row>
    <row r="62" spans="1:8" x14ac:dyDescent="0.2">
      <c r="A62" s="202" t="s">
        <v>366</v>
      </c>
      <c r="B62" s="203"/>
      <c r="C62" s="45"/>
      <c r="D62" s="45"/>
    </row>
    <row r="63" spans="1:8" x14ac:dyDescent="0.2">
      <c r="A63" s="202" t="s">
        <v>365</v>
      </c>
      <c r="B63" s="203"/>
      <c r="C63" s="45"/>
      <c r="D63" s="45"/>
    </row>
    <row r="64" spans="1:8" x14ac:dyDescent="0.2">
      <c r="A64" s="202" t="s">
        <v>364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62" customFormat="1" x14ac:dyDescent="0.2">
      <c r="A66" s="160" t="str">
        <f>Ф1!A147</f>
        <v xml:space="preserve">Deputy Executive Board Chairman –   </v>
      </c>
      <c r="B66" s="161"/>
      <c r="C66" s="161"/>
      <c r="D66" s="161"/>
      <c r="E66" s="63"/>
      <c r="F66" s="64"/>
      <c r="G66" s="65"/>
      <c r="H66" s="66"/>
    </row>
    <row r="67" spans="1:8" s="62" customFormat="1" ht="12.75" customHeight="1" x14ac:dyDescent="0.2">
      <c r="A67" s="265" t="str">
        <f>Ф1!A148</f>
        <v>Economics and Finance                                                ___________________</v>
      </c>
      <c r="B67" s="28"/>
      <c r="C67" s="262" t="str">
        <f>Ф1!C148</f>
        <v xml:space="preserve">Lyudmila A. Chebotaryova </v>
      </c>
      <c r="E67" s="63"/>
      <c r="F67" s="64"/>
      <c r="G67" s="65"/>
      <c r="H67" s="66"/>
    </row>
    <row r="68" spans="1:8" s="62" customFormat="1" x14ac:dyDescent="0.2">
      <c r="A68" s="158" t="s">
        <v>229</v>
      </c>
      <c r="B68" s="260" t="s">
        <v>228</v>
      </c>
      <c r="C68" s="263"/>
      <c r="E68" s="63"/>
      <c r="F68" s="64"/>
      <c r="G68" s="65"/>
      <c r="H68" s="66"/>
    </row>
    <row r="69" spans="1:8" s="62" customFormat="1" x14ac:dyDescent="0.2">
      <c r="A69" s="157"/>
      <c r="B69" s="30"/>
      <c r="C69" s="264"/>
      <c r="E69" s="63"/>
      <c r="F69" s="64"/>
      <c r="G69" s="65"/>
      <c r="H69" s="66"/>
    </row>
    <row r="70" spans="1:8" s="62" customFormat="1" x14ac:dyDescent="0.2">
      <c r="A70" s="157" t="s">
        <v>418</v>
      </c>
      <c r="B70" s="30"/>
      <c r="C70" s="262" t="str">
        <f>Ф1!C151</f>
        <v>Irina V. Dibrova</v>
      </c>
      <c r="E70" s="63"/>
      <c r="F70" s="64"/>
      <c r="G70" s="65"/>
      <c r="H70" s="66"/>
    </row>
    <row r="71" spans="1:8" s="62" customFormat="1" x14ac:dyDescent="0.2">
      <c r="A71" s="157"/>
      <c r="B71" s="156" t="s">
        <v>228</v>
      </c>
      <c r="C71" s="36"/>
      <c r="E71" s="63"/>
      <c r="F71" s="64"/>
      <c r="G71" s="65"/>
      <c r="H71" s="66"/>
    </row>
    <row r="72" spans="1:8" x14ac:dyDescent="0.2">
      <c r="A72" s="157"/>
      <c r="B72" s="6"/>
      <c r="C72" s="3"/>
      <c r="D72" s="261"/>
    </row>
    <row r="73" spans="1:8" x14ac:dyDescent="0.2">
      <c r="A73" s="155" t="s">
        <v>165</v>
      </c>
      <c r="D73" s="10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3"/>
  <sheetViews>
    <sheetView topLeftCell="A64" zoomScaleNormal="100" workbookViewId="0">
      <selection activeCell="C96" sqref="C96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414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32">
        <f>SUM(C20:C25)</f>
        <v>86240694</v>
      </c>
      <c r="D18" s="232">
        <f>SUM(D20:D25)</f>
        <v>103620189</v>
      </c>
      <c r="E18" s="68"/>
    </row>
    <row r="19" spans="1:5" s="67" customFormat="1" x14ac:dyDescent="0.2">
      <c r="A19" s="90" t="s">
        <v>104</v>
      </c>
      <c r="B19" s="91"/>
      <c r="C19" s="233"/>
      <c r="D19" s="233"/>
      <c r="E19" s="68"/>
    </row>
    <row r="20" spans="1:5" s="67" customFormat="1" x14ac:dyDescent="0.2">
      <c r="A20" s="90" t="s">
        <v>105</v>
      </c>
      <c r="B20" s="92">
        <v>11</v>
      </c>
      <c r="C20" s="234">
        <v>84505411</v>
      </c>
      <c r="D20" s="234">
        <v>68456439</v>
      </c>
      <c r="E20" s="68"/>
    </row>
    <row r="21" spans="1:5" s="67" customFormat="1" x14ac:dyDescent="0.2">
      <c r="A21" s="93" t="s">
        <v>106</v>
      </c>
      <c r="B21" s="92">
        <v>12</v>
      </c>
      <c r="C21" s="235"/>
      <c r="D21" s="234"/>
      <c r="E21" s="68"/>
    </row>
    <row r="22" spans="1:5" s="67" customFormat="1" x14ac:dyDescent="0.2">
      <c r="A22" s="90" t="s">
        <v>107</v>
      </c>
      <c r="B22" s="92">
        <v>13</v>
      </c>
      <c r="C22" s="234">
        <v>589550</v>
      </c>
      <c r="D22" s="234">
        <v>31779662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34"/>
      <c r="E23" s="68"/>
    </row>
    <row r="24" spans="1:5" s="67" customFormat="1" x14ac:dyDescent="0.2">
      <c r="A24" s="90" t="s">
        <v>109</v>
      </c>
      <c r="B24" s="92">
        <v>15</v>
      </c>
      <c r="C24" s="234">
        <v>727530</v>
      </c>
      <c r="D24" s="234">
        <v>297185</v>
      </c>
      <c r="E24" s="68"/>
    </row>
    <row r="25" spans="1:5" s="67" customFormat="1" x14ac:dyDescent="0.2">
      <c r="A25" s="90" t="s">
        <v>110</v>
      </c>
      <c r="B25" s="92">
        <v>16</v>
      </c>
      <c r="C25" s="234">
        <v>418203</v>
      </c>
      <c r="D25" s="234">
        <v>3086903</v>
      </c>
      <c r="E25" s="68"/>
    </row>
    <row r="26" spans="1:5" s="67" customFormat="1" x14ac:dyDescent="0.2">
      <c r="A26" s="88" t="s">
        <v>111</v>
      </c>
      <c r="B26" s="89">
        <v>20</v>
      </c>
      <c r="C26" s="236">
        <f>SUM(C28:C34)</f>
        <v>82351220</v>
      </c>
      <c r="D26" s="237">
        <f>SUM(D28:D34)</f>
        <v>92388150</v>
      </c>
      <c r="E26" s="68"/>
    </row>
    <row r="27" spans="1:5" s="67" customFormat="1" x14ac:dyDescent="0.2">
      <c r="A27" s="90" t="s">
        <v>104</v>
      </c>
      <c r="B27" s="92"/>
      <c r="C27" s="238"/>
      <c r="D27" s="239"/>
      <c r="E27" s="68"/>
    </row>
    <row r="28" spans="1:5" s="67" customFormat="1" x14ac:dyDescent="0.2">
      <c r="A28" s="90" t="s">
        <v>112</v>
      </c>
      <c r="B28" s="92">
        <v>21</v>
      </c>
      <c r="C28" s="234">
        <v>51009260</v>
      </c>
      <c r="D28" s="235">
        <v>52068241</v>
      </c>
      <c r="E28" s="68"/>
    </row>
    <row r="29" spans="1:5" s="67" customFormat="1" x14ac:dyDescent="0.2">
      <c r="A29" s="90" t="s">
        <v>113</v>
      </c>
      <c r="B29" s="92">
        <v>22</v>
      </c>
      <c r="C29" s="234">
        <v>606493</v>
      </c>
      <c r="D29" s="235">
        <v>16840684</v>
      </c>
      <c r="E29" s="68"/>
    </row>
    <row r="30" spans="1:5" s="67" customFormat="1" x14ac:dyDescent="0.2">
      <c r="A30" s="90" t="s">
        <v>114</v>
      </c>
      <c r="B30" s="92">
        <v>23</v>
      </c>
      <c r="C30" s="234">
        <v>14838962</v>
      </c>
      <c r="D30" s="235">
        <v>11767212</v>
      </c>
      <c r="E30" s="68"/>
    </row>
    <row r="31" spans="1:5" s="67" customFormat="1" x14ac:dyDescent="0.2">
      <c r="A31" s="90" t="s">
        <v>115</v>
      </c>
      <c r="B31" s="92">
        <v>24</v>
      </c>
      <c r="C31" s="234">
        <v>65879</v>
      </c>
      <c r="D31" s="235">
        <v>66938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40"/>
      <c r="E32" s="68"/>
    </row>
    <row r="33" spans="1:5" s="67" customFormat="1" x14ac:dyDescent="0.2">
      <c r="A33" s="90" t="s">
        <v>117</v>
      </c>
      <c r="B33" s="92">
        <v>26</v>
      </c>
      <c r="C33" s="241">
        <v>11243074</v>
      </c>
      <c r="D33" s="241">
        <v>8209397</v>
      </c>
      <c r="E33" s="68"/>
    </row>
    <row r="34" spans="1:5" s="67" customFormat="1" x14ac:dyDescent="0.2">
      <c r="A34" s="90" t="s">
        <v>118</v>
      </c>
      <c r="B34" s="92">
        <v>27</v>
      </c>
      <c r="C34" s="241">
        <v>4587552</v>
      </c>
      <c r="D34" s="242">
        <v>3435678</v>
      </c>
      <c r="E34" s="68"/>
    </row>
    <row r="35" spans="1:5" s="67" customFormat="1" x14ac:dyDescent="0.2">
      <c r="A35" s="95" t="s">
        <v>119</v>
      </c>
      <c r="B35" s="89">
        <v>30</v>
      </c>
      <c r="C35" s="243">
        <f>C18-C26</f>
        <v>3889474</v>
      </c>
      <c r="D35" s="243">
        <f>D18-D26</f>
        <v>11232039</v>
      </c>
      <c r="E35" s="68"/>
    </row>
    <row r="36" spans="1:5" s="67" customFormat="1" x14ac:dyDescent="0.2">
      <c r="A36" s="85" t="s">
        <v>120</v>
      </c>
      <c r="B36" s="89"/>
      <c r="C36" s="244"/>
      <c r="D36" s="244"/>
      <c r="E36" s="68"/>
    </row>
    <row r="37" spans="1:5" s="67" customFormat="1" x14ac:dyDescent="0.2">
      <c r="A37" s="88" t="s">
        <v>121</v>
      </c>
      <c r="B37" s="89">
        <v>40</v>
      </c>
      <c r="C37" s="243">
        <f>SUM(C39:C50)</f>
        <v>45767</v>
      </c>
      <c r="D37" s="243">
        <f>SUM(D39:D50)</f>
        <v>1217885</v>
      </c>
      <c r="E37" s="68"/>
    </row>
    <row r="38" spans="1:5" s="67" customFormat="1" x14ac:dyDescent="0.2">
      <c r="A38" s="90" t="s">
        <v>104</v>
      </c>
      <c r="B38" s="92"/>
      <c r="C38" s="245"/>
      <c r="D38" s="246"/>
      <c r="E38" s="68"/>
    </row>
    <row r="39" spans="1:5" s="67" customFormat="1" x14ac:dyDescent="0.2">
      <c r="A39" s="90" t="s">
        <v>122</v>
      </c>
      <c r="B39" s="92">
        <v>41</v>
      </c>
      <c r="C39" s="241">
        <v>3554</v>
      </c>
      <c r="D39" s="242">
        <v>1202080</v>
      </c>
      <c r="E39" s="68"/>
    </row>
    <row r="40" spans="1:5" s="67" customFormat="1" x14ac:dyDescent="0.2">
      <c r="A40" s="90" t="s">
        <v>123</v>
      </c>
      <c r="B40" s="92">
        <v>42</v>
      </c>
      <c r="C40" s="241"/>
      <c r="D40" s="242"/>
      <c r="E40" s="68"/>
    </row>
    <row r="41" spans="1:5" s="67" customFormat="1" x14ac:dyDescent="0.2">
      <c r="A41" s="90" t="s">
        <v>124</v>
      </c>
      <c r="B41" s="92">
        <v>43</v>
      </c>
      <c r="C41" s="241">
        <v>13857</v>
      </c>
      <c r="D41" s="242">
        <v>399</v>
      </c>
      <c r="E41" s="68"/>
    </row>
    <row r="42" spans="1:5" s="67" customFormat="1" ht="25.5" x14ac:dyDescent="0.2">
      <c r="A42" s="96" t="s">
        <v>125</v>
      </c>
      <c r="B42" s="92">
        <v>44</v>
      </c>
      <c r="C42" s="242"/>
      <c r="D42" s="242"/>
      <c r="E42" s="68"/>
    </row>
    <row r="43" spans="1:5" s="67" customFormat="1" x14ac:dyDescent="0.2">
      <c r="A43" s="90" t="s">
        <v>126</v>
      </c>
      <c r="B43" s="92">
        <v>45</v>
      </c>
      <c r="C43" s="241"/>
      <c r="D43" s="242"/>
      <c r="E43" s="68"/>
    </row>
    <row r="44" spans="1:5" s="67" customFormat="1" x14ac:dyDescent="0.2">
      <c r="A44" s="96" t="s">
        <v>127</v>
      </c>
      <c r="B44" s="92">
        <v>46</v>
      </c>
      <c r="C44" s="242"/>
      <c r="D44" s="242"/>
      <c r="E44" s="68"/>
    </row>
    <row r="45" spans="1:5" s="67" customFormat="1" x14ac:dyDescent="0.2">
      <c r="A45" s="96" t="s">
        <v>128</v>
      </c>
      <c r="B45" s="92">
        <v>47</v>
      </c>
      <c r="C45" s="242"/>
      <c r="D45" s="242"/>
      <c r="E45" s="68"/>
    </row>
    <row r="46" spans="1:5" s="67" customFormat="1" x14ac:dyDescent="0.2">
      <c r="A46" s="90" t="s">
        <v>129</v>
      </c>
      <c r="B46" s="92">
        <v>48</v>
      </c>
      <c r="C46" s="241"/>
      <c r="D46" s="242"/>
      <c r="E46" s="68"/>
    </row>
    <row r="47" spans="1:5" s="67" customFormat="1" x14ac:dyDescent="0.2">
      <c r="A47" s="90" t="s">
        <v>130</v>
      </c>
      <c r="B47" s="92">
        <v>49</v>
      </c>
      <c r="C47" s="241"/>
      <c r="D47" s="242"/>
      <c r="E47" s="68"/>
    </row>
    <row r="48" spans="1:5" s="67" customFormat="1" x14ac:dyDescent="0.2">
      <c r="A48" s="90" t="s">
        <v>131</v>
      </c>
      <c r="B48" s="92">
        <v>50</v>
      </c>
      <c r="C48" s="241"/>
      <c r="D48" s="242"/>
      <c r="E48" s="68"/>
    </row>
    <row r="49" spans="1:5" s="67" customFormat="1" x14ac:dyDescent="0.2">
      <c r="A49" s="90" t="s">
        <v>109</v>
      </c>
      <c r="B49" s="92">
        <v>51</v>
      </c>
      <c r="C49" s="241"/>
      <c r="D49" s="242"/>
      <c r="E49" s="68"/>
    </row>
    <row r="50" spans="1:5" s="67" customFormat="1" x14ac:dyDescent="0.2">
      <c r="A50" s="90" t="s">
        <v>110</v>
      </c>
      <c r="B50" s="92">
        <v>52</v>
      </c>
      <c r="C50" s="241">
        <v>28356</v>
      </c>
      <c r="D50" s="242">
        <v>15406</v>
      </c>
      <c r="E50" s="68"/>
    </row>
    <row r="51" spans="1:5" s="67" customFormat="1" x14ac:dyDescent="0.2">
      <c r="A51" s="88" t="s">
        <v>132</v>
      </c>
      <c r="B51" s="89">
        <v>60</v>
      </c>
      <c r="C51" s="243">
        <f>SUM(C53:C65)</f>
        <v>1947433</v>
      </c>
      <c r="D51" s="243">
        <f>SUM(D53:D65)</f>
        <v>1961371</v>
      </c>
      <c r="E51" s="68"/>
    </row>
    <row r="52" spans="1:5" s="67" customFormat="1" x14ac:dyDescent="0.2">
      <c r="A52" s="90" t="s">
        <v>104</v>
      </c>
      <c r="B52" s="92"/>
      <c r="C52" s="241"/>
      <c r="D52" s="242"/>
      <c r="E52" s="68"/>
    </row>
    <row r="53" spans="1:5" s="67" customFormat="1" x14ac:dyDescent="0.2">
      <c r="A53" s="90" t="s">
        <v>133</v>
      </c>
      <c r="B53" s="92">
        <v>61</v>
      </c>
      <c r="C53" s="241">
        <v>1213167</v>
      </c>
      <c r="D53" s="242">
        <v>560137</v>
      </c>
      <c r="E53" s="68"/>
    </row>
    <row r="54" spans="1:5" s="67" customFormat="1" x14ac:dyDescent="0.2">
      <c r="A54" s="90" t="s">
        <v>134</v>
      </c>
      <c r="B54" s="92">
        <v>62</v>
      </c>
      <c r="C54" s="241">
        <v>37966</v>
      </c>
      <c r="D54" s="242">
        <v>73</v>
      </c>
      <c r="E54" s="68"/>
    </row>
    <row r="55" spans="1:5" s="67" customFormat="1" x14ac:dyDescent="0.2">
      <c r="A55" s="90" t="s">
        <v>135</v>
      </c>
      <c r="B55" s="92">
        <v>63</v>
      </c>
      <c r="C55" s="241">
        <v>652768</v>
      </c>
      <c r="D55" s="242">
        <v>743867</v>
      </c>
      <c r="E55" s="68"/>
    </row>
    <row r="56" spans="1:5" s="67" customFormat="1" ht="25.5" x14ac:dyDescent="0.2">
      <c r="A56" s="96" t="s">
        <v>136</v>
      </c>
      <c r="B56" s="92">
        <v>64</v>
      </c>
      <c r="C56" s="242"/>
      <c r="D56" s="242"/>
      <c r="E56" s="68"/>
    </row>
    <row r="57" spans="1:5" s="67" customFormat="1" x14ac:dyDescent="0.2">
      <c r="A57" s="90" t="s">
        <v>137</v>
      </c>
      <c r="B57" s="92">
        <v>65</v>
      </c>
      <c r="C57" s="241"/>
      <c r="D57" s="242"/>
      <c r="E57" s="68"/>
    </row>
    <row r="58" spans="1:5" s="67" customFormat="1" x14ac:dyDescent="0.2">
      <c r="A58" s="90" t="s">
        <v>138</v>
      </c>
      <c r="B58" s="92">
        <v>66</v>
      </c>
      <c r="C58" s="241"/>
      <c r="D58" s="242"/>
      <c r="E58" s="68"/>
    </row>
    <row r="59" spans="1:5" s="67" customFormat="1" x14ac:dyDescent="0.2">
      <c r="A59" s="90" t="s">
        <v>139</v>
      </c>
      <c r="B59" s="92">
        <v>67</v>
      </c>
      <c r="C59" s="241"/>
      <c r="D59" s="242"/>
      <c r="E59" s="68"/>
    </row>
    <row r="60" spans="1:5" s="67" customFormat="1" x14ac:dyDescent="0.2">
      <c r="A60" s="90" t="s">
        <v>140</v>
      </c>
      <c r="B60" s="92">
        <v>68</v>
      </c>
      <c r="C60" s="241"/>
      <c r="D60" s="242"/>
      <c r="E60" s="68"/>
    </row>
    <row r="61" spans="1:5" s="67" customFormat="1" x14ac:dyDescent="0.2">
      <c r="A61" s="90" t="s">
        <v>141</v>
      </c>
      <c r="B61" s="92">
        <v>69</v>
      </c>
      <c r="C61" s="241"/>
      <c r="D61" s="242"/>
      <c r="E61" s="68"/>
    </row>
    <row r="62" spans="1:5" s="67" customFormat="1" x14ac:dyDescent="0.2">
      <c r="A62" s="90" t="s">
        <v>142</v>
      </c>
      <c r="B62" s="92">
        <v>70</v>
      </c>
      <c r="C62" s="241"/>
      <c r="D62" s="242"/>
      <c r="E62" s="68"/>
    </row>
    <row r="63" spans="1:5" s="67" customFormat="1" x14ac:dyDescent="0.2">
      <c r="A63" s="90" t="s">
        <v>143</v>
      </c>
      <c r="B63" s="92">
        <v>71</v>
      </c>
      <c r="C63" s="241"/>
      <c r="D63" s="242"/>
      <c r="E63" s="68"/>
    </row>
    <row r="64" spans="1:5" s="67" customFormat="1" x14ac:dyDescent="0.2">
      <c r="A64" s="90" t="s">
        <v>144</v>
      </c>
      <c r="B64" s="92">
        <v>72</v>
      </c>
      <c r="C64" s="242"/>
      <c r="D64" s="242"/>
      <c r="E64" s="68"/>
    </row>
    <row r="65" spans="1:5" s="67" customFormat="1" x14ac:dyDescent="0.2">
      <c r="A65" s="90" t="s">
        <v>145</v>
      </c>
      <c r="B65" s="92">
        <v>73</v>
      </c>
      <c r="C65" s="241">
        <v>43532</v>
      </c>
      <c r="D65" s="242">
        <v>657294</v>
      </c>
      <c r="E65" s="68"/>
    </row>
    <row r="66" spans="1:5" s="67" customFormat="1" x14ac:dyDescent="0.2">
      <c r="A66" s="95" t="s">
        <v>146</v>
      </c>
      <c r="B66" s="89">
        <v>80</v>
      </c>
      <c r="C66" s="243">
        <f>C37-C51</f>
        <v>-1901666</v>
      </c>
      <c r="D66" s="243">
        <f>D37-D51</f>
        <v>-743486</v>
      </c>
      <c r="E66" s="68"/>
    </row>
    <row r="67" spans="1:5" s="67" customFormat="1" x14ac:dyDescent="0.2">
      <c r="A67" s="85" t="s">
        <v>147</v>
      </c>
      <c r="B67" s="89"/>
      <c r="C67" s="244"/>
      <c r="D67" s="244"/>
      <c r="E67" s="68"/>
    </row>
    <row r="68" spans="1:5" s="67" customFormat="1" x14ac:dyDescent="0.2">
      <c r="A68" s="88" t="s">
        <v>148</v>
      </c>
      <c r="B68" s="89">
        <v>90</v>
      </c>
      <c r="C68" s="243">
        <f>SUM(C70:C73)</f>
        <v>0</v>
      </c>
      <c r="D68" s="243">
        <f>SUM(D70:D73)</f>
        <v>0</v>
      </c>
      <c r="E68" s="68"/>
    </row>
    <row r="69" spans="1:5" s="67" customFormat="1" x14ac:dyDescent="0.2">
      <c r="A69" s="90" t="s">
        <v>104</v>
      </c>
      <c r="B69" s="92"/>
      <c r="C69" s="245"/>
      <c r="D69" s="246"/>
      <c r="E69" s="68"/>
    </row>
    <row r="70" spans="1:5" s="67" customFormat="1" x14ac:dyDescent="0.2">
      <c r="A70" s="90" t="s">
        <v>149</v>
      </c>
      <c r="B70" s="92">
        <v>91</v>
      </c>
      <c r="C70" s="241"/>
      <c r="D70" s="242"/>
      <c r="E70" s="68"/>
    </row>
    <row r="71" spans="1:5" s="67" customFormat="1" x14ac:dyDescent="0.2">
      <c r="A71" s="90" t="s">
        <v>150</v>
      </c>
      <c r="B71" s="92">
        <v>92</v>
      </c>
      <c r="C71" s="241"/>
      <c r="D71" s="242"/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34"/>
      <c r="D73" s="235"/>
      <c r="E73" s="68"/>
    </row>
    <row r="74" spans="1:5" s="67" customFormat="1" x14ac:dyDescent="0.2">
      <c r="A74" s="88" t="s">
        <v>153</v>
      </c>
      <c r="B74" s="86">
        <v>100</v>
      </c>
      <c r="C74" s="247">
        <f>SUM(C76:C80)</f>
        <v>7202514</v>
      </c>
      <c r="D74" s="247">
        <f>SUM(D76:D80)</f>
        <v>4019465</v>
      </c>
      <c r="E74" s="68"/>
    </row>
    <row r="75" spans="1:5" s="67" customFormat="1" x14ac:dyDescent="0.2">
      <c r="A75" s="90" t="s">
        <v>104</v>
      </c>
      <c r="B75" s="91"/>
      <c r="C75" s="238"/>
      <c r="D75" s="239"/>
      <c r="E75" s="68"/>
    </row>
    <row r="76" spans="1:5" s="67" customFormat="1" x14ac:dyDescent="0.2">
      <c r="A76" s="90" t="s">
        <v>154</v>
      </c>
      <c r="B76" s="91">
        <v>101</v>
      </c>
      <c r="C76" s="234"/>
      <c r="D76" s="235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34">
        <v>7191983</v>
      </c>
      <c r="D78" s="235">
        <v>4008768</v>
      </c>
      <c r="E78" s="68"/>
    </row>
    <row r="79" spans="1:5" s="67" customFormat="1" x14ac:dyDescent="0.2">
      <c r="A79" s="90" t="s">
        <v>157</v>
      </c>
      <c r="B79" s="91">
        <v>104</v>
      </c>
      <c r="C79" s="234"/>
      <c r="D79" s="235"/>
      <c r="E79" s="68"/>
    </row>
    <row r="80" spans="1:5" s="67" customFormat="1" x14ac:dyDescent="0.2">
      <c r="A80" s="90" t="s">
        <v>158</v>
      </c>
      <c r="B80" s="91">
        <v>105</v>
      </c>
      <c r="C80" s="266">
        <v>10531</v>
      </c>
      <c r="D80" s="267">
        <v>10697</v>
      </c>
      <c r="E80" s="68"/>
    </row>
    <row r="81" spans="1:6" s="67" customFormat="1" x14ac:dyDescent="0.2">
      <c r="A81" s="95" t="s">
        <v>159</v>
      </c>
      <c r="B81" s="86">
        <v>110</v>
      </c>
      <c r="C81" s="247">
        <f>C68-C74</f>
        <v>-7202514</v>
      </c>
      <c r="D81" s="247">
        <f>D68-D74</f>
        <v>-4019465</v>
      </c>
      <c r="E81" s="68"/>
    </row>
    <row r="82" spans="1:6" s="67" customFormat="1" x14ac:dyDescent="0.2">
      <c r="A82" s="88" t="s">
        <v>160</v>
      </c>
      <c r="B82" s="86">
        <v>120</v>
      </c>
      <c r="C82" s="248">
        <v>-175309</v>
      </c>
      <c r="D82" s="249">
        <v>462972</v>
      </c>
      <c r="E82" s="68"/>
    </row>
    <row r="83" spans="1:6" s="67" customFormat="1" x14ac:dyDescent="0.2">
      <c r="A83" s="95" t="s">
        <v>161</v>
      </c>
      <c r="B83" s="86">
        <v>130</v>
      </c>
      <c r="C83" s="248">
        <v>122</v>
      </c>
      <c r="D83" s="249">
        <v>125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7">
        <f>C35+C66+C81+C82+C83</f>
        <v>-5389893</v>
      </c>
      <c r="D84" s="247">
        <f>D35+D66+D81+D82+D83</f>
        <v>6932185</v>
      </c>
      <c r="E84" s="68"/>
    </row>
    <row r="85" spans="1:6" s="67" customFormat="1" x14ac:dyDescent="0.2">
      <c r="A85" s="93" t="s">
        <v>163</v>
      </c>
      <c r="B85" s="91">
        <v>150</v>
      </c>
      <c r="C85" s="250">
        <v>16394188</v>
      </c>
      <c r="D85" s="250">
        <v>12926457</v>
      </c>
      <c r="E85" s="68"/>
    </row>
    <row r="86" spans="1:6" s="67" customFormat="1" x14ac:dyDescent="0.2">
      <c r="A86" s="93" t="s">
        <v>164</v>
      </c>
      <c r="B86" s="91">
        <v>160</v>
      </c>
      <c r="C86" s="240">
        <v>11004295</v>
      </c>
      <c r="D86" s="240">
        <v>19858642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67" customFormat="1" x14ac:dyDescent="0.2">
      <c r="A88" s="72"/>
      <c r="B88" s="72"/>
      <c r="C88" s="72"/>
      <c r="D88" s="72"/>
      <c r="E88" s="68"/>
    </row>
    <row r="89" spans="1:6" s="67" customFormat="1" x14ac:dyDescent="0.2">
      <c r="A89" s="97" t="str">
        <f>Ф1!A147</f>
        <v xml:space="preserve">Deputy Executive Board Chairman –   </v>
      </c>
      <c r="B89" s="98"/>
      <c r="E89" s="68"/>
    </row>
    <row r="90" spans="1:6" s="67" customFormat="1" x14ac:dyDescent="0.2">
      <c r="A90" s="97" t="str">
        <f>Ф1!A148</f>
        <v>Economics and Finance                                                ___________________</v>
      </c>
      <c r="B90" s="146"/>
      <c r="C90" s="146" t="str">
        <f>Ф1!C148</f>
        <v xml:space="preserve">Lyudmila A. Chebotaryova </v>
      </c>
      <c r="D90" s="147"/>
      <c r="E90" s="68"/>
    </row>
    <row r="91" spans="1:6" s="67" customFormat="1" x14ac:dyDescent="0.2">
      <c r="A91" s="97"/>
      <c r="B91" s="146"/>
      <c r="C91" s="148"/>
      <c r="D91" s="147"/>
      <c r="E91" s="68"/>
    </row>
    <row r="92" spans="1:6" s="67" customFormat="1" ht="13.5" customHeight="1" x14ac:dyDescent="0.2">
      <c r="A92" s="97" t="s">
        <v>419</v>
      </c>
      <c r="B92" s="146"/>
      <c r="C92" s="148" t="str">
        <f>Ф1!C151</f>
        <v>Irina V. Dibrova</v>
      </c>
      <c r="D92" s="148"/>
      <c r="E92" s="68"/>
    </row>
    <row r="93" spans="1:6" s="67" customFormat="1" x14ac:dyDescent="0.2">
      <c r="A93" s="97"/>
      <c r="B93" s="98"/>
      <c r="C93" s="98"/>
      <c r="E93" s="68"/>
    </row>
    <row r="94" spans="1:6" s="67" customFormat="1" x14ac:dyDescent="0.2">
      <c r="A94" s="99" t="s">
        <v>165</v>
      </c>
      <c r="C94" s="98"/>
      <c r="D94" s="72"/>
      <c r="E94" s="68"/>
    </row>
    <row r="95" spans="1:6" s="67" customFormat="1" x14ac:dyDescent="0.2">
      <c r="A95" s="99"/>
      <c r="E95" s="68"/>
    </row>
    <row r="96" spans="1:6" s="67" customFormat="1" x14ac:dyDescent="0.2">
      <c r="A96" s="99"/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M98"/>
  <sheetViews>
    <sheetView zoomScale="90" zoomScaleNormal="90" workbookViewId="0">
      <selection activeCell="C103" sqref="C103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1.5703125" style="101" bestFit="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172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173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174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175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176</v>
      </c>
    </row>
    <row r="10" spans="1:12" x14ac:dyDescent="0.2">
      <c r="A10" s="107" t="s">
        <v>168</v>
      </c>
      <c r="B10" s="102"/>
      <c r="C10" s="108" t="s">
        <v>169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170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171</v>
      </c>
      <c r="B13" s="102"/>
      <c r="C13" s="110" t="s">
        <v>413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177</v>
      </c>
    </row>
    <row r="15" spans="1:12" s="114" customFormat="1" ht="38.25" customHeight="1" x14ac:dyDescent="0.2">
      <c r="A15" s="277" t="s">
        <v>178</v>
      </c>
      <c r="B15" s="277" t="s">
        <v>98</v>
      </c>
      <c r="C15" s="279" t="s">
        <v>179</v>
      </c>
      <c r="D15" s="280"/>
      <c r="E15" s="280"/>
      <c r="F15" s="280"/>
      <c r="G15" s="280"/>
      <c r="H15" s="281"/>
      <c r="I15" s="277" t="s">
        <v>186</v>
      </c>
      <c r="J15" s="277" t="s">
        <v>187</v>
      </c>
      <c r="K15" s="277" t="s">
        <v>188</v>
      </c>
      <c r="L15" s="105"/>
    </row>
    <row r="16" spans="1:12" s="114" customFormat="1" ht="48" x14ac:dyDescent="0.2">
      <c r="A16" s="278"/>
      <c r="B16" s="278"/>
      <c r="C16" s="115" t="s">
        <v>180</v>
      </c>
      <c r="D16" s="115" t="s">
        <v>181</v>
      </c>
      <c r="E16" s="115" t="s">
        <v>182</v>
      </c>
      <c r="F16" s="115" t="s">
        <v>183</v>
      </c>
      <c r="G16" s="115" t="s">
        <v>184</v>
      </c>
      <c r="H16" s="115" t="s">
        <v>185</v>
      </c>
      <c r="I16" s="278"/>
      <c r="J16" s="278"/>
      <c r="K16" s="278"/>
      <c r="L16" s="105"/>
    </row>
    <row r="17" spans="1:12" s="121" customFormat="1" x14ac:dyDescent="0.2">
      <c r="A17" s="116" t="s">
        <v>189</v>
      </c>
      <c r="B17" s="117" t="s">
        <v>0</v>
      </c>
      <c r="C17" s="118">
        <v>4405169</v>
      </c>
      <c r="D17" s="118"/>
      <c r="E17" s="118"/>
      <c r="F17" s="118">
        <v>263158</v>
      </c>
      <c r="G17" s="118">
        <v>70690524</v>
      </c>
      <c r="H17" s="118"/>
      <c r="I17" s="119">
        <v>75358851</v>
      </c>
      <c r="J17" s="119"/>
      <c r="K17" s="119">
        <v>75358851</v>
      </c>
      <c r="L17" s="120"/>
    </row>
    <row r="18" spans="1:12" x14ac:dyDescent="0.2">
      <c r="A18" s="122" t="s">
        <v>190</v>
      </c>
      <c r="B18" s="123" t="s">
        <v>1</v>
      </c>
      <c r="C18" s="124"/>
      <c r="D18" s="124"/>
      <c r="E18" s="124"/>
      <c r="F18" s="124"/>
      <c r="G18" s="124"/>
      <c r="H18" s="124"/>
      <c r="I18" s="119">
        <v>0</v>
      </c>
      <c r="J18" s="119"/>
      <c r="K18" s="119">
        <v>0</v>
      </c>
    </row>
    <row r="19" spans="1:12" x14ac:dyDescent="0.2">
      <c r="A19" s="122" t="s">
        <v>191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v>263158</v>
      </c>
      <c r="G19" s="125">
        <v>70690524</v>
      </c>
      <c r="H19" s="125">
        <v>0</v>
      </c>
      <c r="I19" s="119">
        <v>75358851</v>
      </c>
      <c r="J19" s="119">
        <v>0</v>
      </c>
      <c r="K19" s="119">
        <v>75358851</v>
      </c>
    </row>
    <row r="20" spans="1:12" x14ac:dyDescent="0.2">
      <c r="A20" s="122" t="s">
        <v>192</v>
      </c>
      <c r="B20" s="123" t="s">
        <v>17</v>
      </c>
      <c r="C20" s="125">
        <v>0</v>
      </c>
      <c r="D20" s="125">
        <v>0</v>
      </c>
      <c r="E20" s="125">
        <v>0</v>
      </c>
      <c r="F20" s="125">
        <v>-663567</v>
      </c>
      <c r="G20" s="125">
        <v>12636775</v>
      </c>
      <c r="H20" s="125">
        <v>0</v>
      </c>
      <c r="I20" s="119">
        <v>11973208</v>
      </c>
      <c r="J20" s="119">
        <v>0</v>
      </c>
      <c r="K20" s="119">
        <v>11973208</v>
      </c>
    </row>
    <row r="21" spans="1:12" x14ac:dyDescent="0.2">
      <c r="A21" s="122" t="s">
        <v>193</v>
      </c>
      <c r="B21" s="123" t="s">
        <v>39</v>
      </c>
      <c r="C21" s="251"/>
      <c r="D21" s="251"/>
      <c r="E21" s="251"/>
      <c r="F21" s="251"/>
      <c r="G21" s="118">
        <v>12699349</v>
      </c>
      <c r="H21" s="118"/>
      <c r="I21" s="119">
        <v>12699349</v>
      </c>
      <c r="J21" s="119"/>
      <c r="K21" s="119">
        <v>12699349</v>
      </c>
    </row>
    <row r="22" spans="1:12" x14ac:dyDescent="0.2">
      <c r="A22" s="122" t="s">
        <v>194</v>
      </c>
      <c r="B22" s="123" t="s">
        <v>40</v>
      </c>
      <c r="C22" s="125">
        <v>0</v>
      </c>
      <c r="D22" s="125">
        <v>0</v>
      </c>
      <c r="E22" s="125">
        <v>0</v>
      </c>
      <c r="F22" s="125">
        <v>-663567</v>
      </c>
      <c r="G22" s="125">
        <v>-62574</v>
      </c>
      <c r="H22" s="125">
        <v>0</v>
      </c>
      <c r="I22" s="119">
        <v>-726141</v>
      </c>
      <c r="J22" s="126">
        <v>0</v>
      </c>
      <c r="K22" s="119">
        <v>-726141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195</v>
      </c>
      <c r="B24" s="123" t="s">
        <v>41</v>
      </c>
      <c r="C24" s="251"/>
      <c r="D24" s="251"/>
      <c r="E24" s="251"/>
      <c r="F24" s="124"/>
      <c r="G24" s="251"/>
      <c r="H24" s="251"/>
      <c r="I24" s="125"/>
      <c r="J24" s="252"/>
      <c r="K24" s="253">
        <v>0</v>
      </c>
    </row>
    <row r="25" spans="1:12" ht="24" x14ac:dyDescent="0.2">
      <c r="A25" s="122" t="s">
        <v>196</v>
      </c>
      <c r="B25" s="123" t="s">
        <v>42</v>
      </c>
      <c r="C25" s="251"/>
      <c r="D25" s="251"/>
      <c r="E25" s="251"/>
      <c r="F25" s="124">
        <v>-655278</v>
      </c>
      <c r="G25" s="124"/>
      <c r="H25" s="124"/>
      <c r="I25" s="125">
        <v>-655278</v>
      </c>
      <c r="J25" s="119"/>
      <c r="K25" s="253">
        <v>-655278</v>
      </c>
    </row>
    <row r="26" spans="1:12" x14ac:dyDescent="0.2">
      <c r="A26" s="122" t="s">
        <v>197</v>
      </c>
      <c r="B26" s="123" t="s">
        <v>43</v>
      </c>
      <c r="C26" s="251"/>
      <c r="D26" s="251"/>
      <c r="E26" s="251"/>
      <c r="F26" s="124"/>
      <c r="G26" s="124"/>
      <c r="H26" s="124"/>
      <c r="I26" s="125"/>
      <c r="J26" s="252"/>
      <c r="K26" s="253">
        <v>0</v>
      </c>
    </row>
    <row r="27" spans="1:12" ht="24" x14ac:dyDescent="0.2">
      <c r="A27" s="122" t="s">
        <v>198</v>
      </c>
      <c r="B27" s="123" t="s">
        <v>44</v>
      </c>
      <c r="C27" s="251"/>
      <c r="D27" s="251"/>
      <c r="E27" s="251"/>
      <c r="F27" s="124"/>
      <c r="G27" s="124"/>
      <c r="H27" s="124"/>
      <c r="I27" s="125">
        <v>0</v>
      </c>
      <c r="J27" s="119"/>
      <c r="K27" s="253">
        <v>0</v>
      </c>
    </row>
    <row r="28" spans="1:12" x14ac:dyDescent="0.2">
      <c r="A28" s="122" t="s">
        <v>199</v>
      </c>
      <c r="B28" s="123" t="s">
        <v>45</v>
      </c>
      <c r="C28" s="251"/>
      <c r="D28" s="251"/>
      <c r="E28" s="251"/>
      <c r="F28" s="124"/>
      <c r="G28" s="124">
        <v>-62574</v>
      </c>
      <c r="H28" s="124"/>
      <c r="I28" s="125">
        <v>-62574</v>
      </c>
      <c r="J28" s="119"/>
      <c r="K28" s="253">
        <v>-62574</v>
      </c>
    </row>
    <row r="29" spans="1:12" x14ac:dyDescent="0.2">
      <c r="A29" s="122" t="s">
        <v>200</v>
      </c>
      <c r="B29" s="123" t="s">
        <v>46</v>
      </c>
      <c r="C29" s="251"/>
      <c r="D29" s="251"/>
      <c r="E29" s="251"/>
      <c r="F29" s="124"/>
      <c r="G29" s="124"/>
      <c r="H29" s="124"/>
      <c r="I29" s="125">
        <v>0</v>
      </c>
      <c r="J29" s="119"/>
      <c r="K29" s="253">
        <v>0</v>
      </c>
    </row>
    <row r="30" spans="1:12" x14ac:dyDescent="0.2">
      <c r="A30" s="122" t="s">
        <v>201</v>
      </c>
      <c r="B30" s="123" t="s">
        <v>47</v>
      </c>
      <c r="C30" s="251"/>
      <c r="D30" s="251"/>
      <c r="E30" s="251"/>
      <c r="F30" s="124"/>
      <c r="G30" s="124"/>
      <c r="H30" s="124"/>
      <c r="I30" s="125">
        <v>0</v>
      </c>
      <c r="J30" s="119"/>
      <c r="K30" s="253">
        <v>0</v>
      </c>
    </row>
    <row r="31" spans="1:12" x14ac:dyDescent="0.2">
      <c r="A31" s="122" t="s">
        <v>202</v>
      </c>
      <c r="B31" s="123" t="s">
        <v>48</v>
      </c>
      <c r="C31" s="124"/>
      <c r="D31" s="124"/>
      <c r="E31" s="124"/>
      <c r="F31" s="124"/>
      <c r="G31" s="124"/>
      <c r="H31" s="124"/>
      <c r="I31" s="125">
        <v>0</v>
      </c>
      <c r="J31" s="119"/>
      <c r="K31" s="253">
        <v>0</v>
      </c>
    </row>
    <row r="32" spans="1:12" s="134" customFormat="1" x14ac:dyDescent="0.2">
      <c r="A32" s="128" t="s">
        <v>203</v>
      </c>
      <c r="B32" s="129" t="s">
        <v>49</v>
      </c>
      <c r="C32" s="254"/>
      <c r="D32" s="254"/>
      <c r="E32" s="254"/>
      <c r="F32" s="130">
        <v>-8289</v>
      </c>
      <c r="G32" s="130"/>
      <c r="H32" s="130"/>
      <c r="I32" s="131">
        <v>-8289</v>
      </c>
      <c r="J32" s="132"/>
      <c r="K32" s="253">
        <v>-8289</v>
      </c>
      <c r="L32" s="133"/>
    </row>
    <row r="33" spans="1:11" x14ac:dyDescent="0.2">
      <c r="A33" s="122" t="s">
        <v>204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v>-4008768</v>
      </c>
      <c r="H33" s="135">
        <v>0</v>
      </c>
      <c r="I33" s="125">
        <v>-4008768</v>
      </c>
      <c r="J33" s="126">
        <v>0</v>
      </c>
      <c r="K33" s="125">
        <v>-4008768</v>
      </c>
    </row>
    <row r="34" spans="1:11" x14ac:dyDescent="0.2">
      <c r="A34" s="122" t="s">
        <v>205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>
        <v>0</v>
      </c>
    </row>
    <row r="35" spans="1:11" x14ac:dyDescent="0.2">
      <c r="A35" s="122" t="s">
        <v>206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v>0</v>
      </c>
      <c r="J35" s="126">
        <v>0</v>
      </c>
      <c r="K35" s="125">
        <v>0</v>
      </c>
    </row>
    <row r="36" spans="1:11" x14ac:dyDescent="0.2">
      <c r="A36" s="122" t="s">
        <v>205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>
        <v>0</v>
      </c>
    </row>
    <row r="37" spans="1:11" x14ac:dyDescent="0.2">
      <c r="A37" s="122" t="s">
        <v>207</v>
      </c>
      <c r="B37" s="123"/>
      <c r="C37" s="124"/>
      <c r="D37" s="124"/>
      <c r="E37" s="124"/>
      <c r="F37" s="124"/>
      <c r="G37" s="124"/>
      <c r="H37" s="124"/>
      <c r="I37" s="125">
        <v>0</v>
      </c>
      <c r="J37" s="119"/>
      <c r="K37" s="125">
        <v>0</v>
      </c>
    </row>
    <row r="38" spans="1:11" ht="24" x14ac:dyDescent="0.2">
      <c r="A38" s="122" t="s">
        <v>208</v>
      </c>
      <c r="B38" s="123"/>
      <c r="C38" s="124"/>
      <c r="D38" s="124"/>
      <c r="E38" s="124"/>
      <c r="F38" s="124"/>
      <c r="G38" s="124"/>
      <c r="H38" s="124"/>
      <c r="I38" s="125">
        <v>0</v>
      </c>
      <c r="J38" s="119"/>
      <c r="K38" s="125">
        <v>0</v>
      </c>
    </row>
    <row r="39" spans="1:11" x14ac:dyDescent="0.2">
      <c r="A39" s="122" t="s">
        <v>209</v>
      </c>
      <c r="B39" s="123"/>
      <c r="C39" s="124"/>
      <c r="D39" s="124"/>
      <c r="E39" s="124"/>
      <c r="F39" s="124"/>
      <c r="G39" s="124"/>
      <c r="H39" s="124"/>
      <c r="I39" s="125">
        <v>0</v>
      </c>
      <c r="J39" s="119"/>
      <c r="K39" s="125">
        <v>0</v>
      </c>
    </row>
    <row r="40" spans="1:11" x14ac:dyDescent="0.2">
      <c r="A40" s="122" t="s">
        <v>210</v>
      </c>
      <c r="B40" s="123" t="s">
        <v>52</v>
      </c>
      <c r="C40" s="124"/>
      <c r="D40" s="124"/>
      <c r="E40" s="124"/>
      <c r="F40" s="124"/>
      <c r="G40" s="124"/>
      <c r="H40" s="124"/>
      <c r="I40" s="125">
        <v>0</v>
      </c>
      <c r="J40" s="119"/>
      <c r="K40" s="125">
        <v>0</v>
      </c>
    </row>
    <row r="41" spans="1:11" x14ac:dyDescent="0.2">
      <c r="A41" s="122" t="s">
        <v>211</v>
      </c>
      <c r="B41" s="123" t="s">
        <v>53</v>
      </c>
      <c r="C41" s="124"/>
      <c r="D41" s="124"/>
      <c r="E41" s="124"/>
      <c r="F41" s="124"/>
      <c r="G41" s="124"/>
      <c r="H41" s="124"/>
      <c r="I41" s="125">
        <v>0</v>
      </c>
      <c r="J41" s="119"/>
      <c r="K41" s="125">
        <v>0</v>
      </c>
    </row>
    <row r="42" spans="1:11" x14ac:dyDescent="0.2">
      <c r="A42" s="122" t="s">
        <v>212</v>
      </c>
      <c r="B42" s="123" t="s">
        <v>54</v>
      </c>
      <c r="C42" s="124"/>
      <c r="D42" s="124"/>
      <c r="E42" s="124"/>
      <c r="F42" s="124"/>
      <c r="G42" s="124"/>
      <c r="H42" s="124"/>
      <c r="I42" s="125">
        <v>0</v>
      </c>
      <c r="J42" s="119"/>
      <c r="K42" s="125">
        <v>0</v>
      </c>
    </row>
    <row r="43" spans="1:11" x14ac:dyDescent="0.2">
      <c r="A43" s="122" t="s">
        <v>213</v>
      </c>
      <c r="B43" s="123" t="s">
        <v>55</v>
      </c>
      <c r="C43" s="124"/>
      <c r="D43" s="124"/>
      <c r="E43" s="124"/>
      <c r="F43" s="124"/>
      <c r="G43" s="124"/>
      <c r="H43" s="124"/>
      <c r="I43" s="125">
        <v>0</v>
      </c>
      <c r="J43" s="119"/>
      <c r="K43" s="125">
        <v>0</v>
      </c>
    </row>
    <row r="44" spans="1:11" x14ac:dyDescent="0.2">
      <c r="A44" s="122" t="s">
        <v>214</v>
      </c>
      <c r="B44" s="123" t="s">
        <v>56</v>
      </c>
      <c r="C44" s="124"/>
      <c r="D44" s="124"/>
      <c r="E44" s="124"/>
      <c r="F44" s="124"/>
      <c r="G44" s="124">
        <v>-4008768</v>
      </c>
      <c r="H44" s="124"/>
      <c r="I44" s="125">
        <v>-4008768</v>
      </c>
      <c r="J44" s="119"/>
      <c r="K44" s="125">
        <v>-4008768</v>
      </c>
    </row>
    <row r="45" spans="1:11" x14ac:dyDescent="0.2">
      <c r="A45" s="122" t="s">
        <v>215</v>
      </c>
      <c r="B45" s="123" t="s">
        <v>57</v>
      </c>
      <c r="C45" s="124"/>
      <c r="D45" s="124"/>
      <c r="E45" s="124"/>
      <c r="F45" s="124"/>
      <c r="G45" s="124"/>
      <c r="H45" s="124"/>
      <c r="I45" s="125">
        <v>0</v>
      </c>
      <c r="J45" s="119"/>
      <c r="K45" s="125">
        <v>0</v>
      </c>
    </row>
    <row r="46" spans="1:11" x14ac:dyDescent="0.2">
      <c r="A46" s="122" t="s">
        <v>216</v>
      </c>
      <c r="B46" s="123" t="s">
        <v>58</v>
      </c>
      <c r="C46" s="124"/>
      <c r="D46" s="124"/>
      <c r="E46" s="124"/>
      <c r="F46" s="124"/>
      <c r="G46" s="124"/>
      <c r="H46" s="124"/>
      <c r="I46" s="125">
        <v>0</v>
      </c>
      <c r="J46" s="119"/>
      <c r="K46" s="125">
        <v>0</v>
      </c>
    </row>
    <row r="47" spans="1:11" ht="24" x14ac:dyDescent="0.2">
      <c r="A47" s="122" t="s">
        <v>217</v>
      </c>
      <c r="B47" s="123" t="s">
        <v>59</v>
      </c>
      <c r="C47" s="124"/>
      <c r="D47" s="124"/>
      <c r="E47" s="124"/>
      <c r="F47" s="124"/>
      <c r="G47" s="124"/>
      <c r="H47" s="124"/>
      <c r="I47" s="125">
        <v>0</v>
      </c>
      <c r="J47" s="119"/>
      <c r="K47" s="125">
        <v>0</v>
      </c>
    </row>
    <row r="48" spans="1:11" x14ac:dyDescent="0.2">
      <c r="A48" s="122" t="s">
        <v>218</v>
      </c>
      <c r="B48" s="123" t="s">
        <v>60</v>
      </c>
      <c r="C48" s="124"/>
      <c r="D48" s="124"/>
      <c r="E48" s="124"/>
      <c r="F48" s="124"/>
      <c r="G48" s="124"/>
      <c r="H48" s="124"/>
      <c r="I48" s="125">
        <v>0</v>
      </c>
      <c r="J48" s="119"/>
      <c r="K48" s="125">
        <v>0</v>
      </c>
    </row>
    <row r="49" spans="1:13" s="121" customFormat="1" ht="24" x14ac:dyDescent="0.2">
      <c r="A49" s="116" t="s">
        <v>219</v>
      </c>
      <c r="B49" s="117" t="s">
        <v>61</v>
      </c>
      <c r="C49" s="257">
        <v>4405169</v>
      </c>
      <c r="D49" s="257">
        <v>0</v>
      </c>
      <c r="E49" s="257">
        <v>0</v>
      </c>
      <c r="F49" s="257">
        <v>-400409</v>
      </c>
      <c r="G49" s="257">
        <v>79318531</v>
      </c>
      <c r="H49" s="257">
        <v>0</v>
      </c>
      <c r="I49" s="258">
        <v>83323291</v>
      </c>
      <c r="J49" s="257">
        <v>0</v>
      </c>
      <c r="K49" s="258">
        <v>83323291</v>
      </c>
      <c r="L49" s="120"/>
    </row>
    <row r="50" spans="1:13" x14ac:dyDescent="0.2">
      <c r="A50" s="122" t="s">
        <v>190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220</v>
      </c>
      <c r="B51" s="123"/>
      <c r="C51" s="255"/>
      <c r="D51" s="255"/>
      <c r="E51" s="255"/>
      <c r="F51" s="255"/>
      <c r="G51" s="255"/>
      <c r="H51" s="255"/>
      <c r="I51" s="256"/>
      <c r="J51" s="256"/>
      <c r="K51" s="256">
        <v>0</v>
      </c>
    </row>
    <row r="52" spans="1:13" ht="12.75" x14ac:dyDescent="0.2">
      <c r="A52" s="27" t="s">
        <v>221</v>
      </c>
      <c r="B52" s="123"/>
      <c r="C52" s="255"/>
      <c r="D52" s="255"/>
      <c r="E52" s="255"/>
      <c r="F52" s="255"/>
      <c r="G52" s="255"/>
      <c r="H52" s="255"/>
      <c r="I52" s="256"/>
      <c r="J52" s="256"/>
      <c r="K52" s="256">
        <v>0</v>
      </c>
    </row>
    <row r="53" spans="1:13" ht="12.75" x14ac:dyDescent="0.2">
      <c r="A53" s="27" t="s">
        <v>222</v>
      </c>
      <c r="B53" s="123"/>
      <c r="C53" s="255"/>
      <c r="D53" s="255"/>
      <c r="E53" s="255"/>
      <c r="F53" s="255"/>
      <c r="G53" s="255"/>
      <c r="H53" s="255"/>
      <c r="I53" s="256"/>
      <c r="J53" s="256"/>
      <c r="K53" s="256">
        <v>0</v>
      </c>
    </row>
    <row r="54" spans="1:13" x14ac:dyDescent="0.2">
      <c r="A54" s="122" t="s">
        <v>223</v>
      </c>
      <c r="B54" s="123" t="s">
        <v>63</v>
      </c>
      <c r="C54" s="135">
        <v>4405169</v>
      </c>
      <c r="D54" s="135">
        <v>0</v>
      </c>
      <c r="E54" s="135">
        <v>0</v>
      </c>
      <c r="F54" s="135">
        <v>-400409</v>
      </c>
      <c r="G54" s="135">
        <v>79318531</v>
      </c>
      <c r="H54" s="135">
        <v>0</v>
      </c>
      <c r="I54" s="125">
        <f t="shared" ref="I54:I84" si="0">SUM(C54:H54)</f>
        <v>83323291</v>
      </c>
      <c r="J54" s="126">
        <f>J49+J50</f>
        <v>0</v>
      </c>
      <c r="K54" s="125">
        <f t="shared" ref="K54:K84" si="1">I54+J54</f>
        <v>83323291</v>
      </c>
    </row>
    <row r="55" spans="1:13" x14ac:dyDescent="0.2">
      <c r="A55" s="122" t="s">
        <v>224</v>
      </c>
      <c r="B55" s="123" t="s">
        <v>35</v>
      </c>
      <c r="C55" s="135">
        <v>0</v>
      </c>
      <c r="D55" s="135">
        <v>0</v>
      </c>
      <c r="E55" s="135">
        <v>0</v>
      </c>
      <c r="F55" s="135">
        <f t="shared" ref="F55:G55" si="2">F56+F57</f>
        <v>-98038</v>
      </c>
      <c r="G55" s="135">
        <f t="shared" si="2"/>
        <v>11733481</v>
      </c>
      <c r="H55" s="135">
        <v>0</v>
      </c>
      <c r="I55" s="125">
        <f t="shared" si="0"/>
        <v>11635443</v>
      </c>
      <c r="J55" s="126">
        <f>J56+J57</f>
        <v>0</v>
      </c>
      <c r="K55" s="125">
        <f t="shared" si="1"/>
        <v>11635443</v>
      </c>
    </row>
    <row r="56" spans="1:13" x14ac:dyDescent="0.2">
      <c r="A56" s="122" t="s">
        <v>225</v>
      </c>
      <c r="B56" s="123" t="s">
        <v>64</v>
      </c>
      <c r="C56" s="124"/>
      <c r="D56" s="251"/>
      <c r="E56" s="251"/>
      <c r="F56" s="251"/>
      <c r="G56" s="118">
        <v>11733481</v>
      </c>
      <c r="H56" s="118"/>
      <c r="I56" s="125">
        <f t="shared" si="0"/>
        <v>11733481</v>
      </c>
      <c r="J56" s="119"/>
      <c r="K56" s="125">
        <f t="shared" si="1"/>
        <v>11733481</v>
      </c>
      <c r="M56" s="137"/>
    </row>
    <row r="57" spans="1:13" x14ac:dyDescent="0.2">
      <c r="A57" s="122" t="s">
        <v>226</v>
      </c>
      <c r="B57" s="123" t="s">
        <v>65</v>
      </c>
      <c r="C57" s="125">
        <v>0</v>
      </c>
      <c r="D57" s="125">
        <v>0</v>
      </c>
      <c r="E57" s="125">
        <v>0</v>
      </c>
      <c r="F57" s="125">
        <v>-98038</v>
      </c>
      <c r="G57" s="125">
        <v>0</v>
      </c>
      <c r="H57" s="125">
        <v>0</v>
      </c>
      <c r="I57" s="125">
        <f t="shared" si="0"/>
        <v>-98038</v>
      </c>
      <c r="J57" s="126">
        <f>SUM(J59:J67)</f>
        <v>0</v>
      </c>
      <c r="K57" s="125">
        <f t="shared" si="1"/>
        <v>-98038</v>
      </c>
    </row>
    <row r="58" spans="1:13" x14ac:dyDescent="0.2">
      <c r="A58" s="122" t="s">
        <v>205</v>
      </c>
      <c r="B58" s="123"/>
      <c r="C58" s="124"/>
      <c r="D58" s="124"/>
      <c r="E58" s="124"/>
      <c r="F58" s="124"/>
      <c r="G58" s="124"/>
      <c r="H58" s="124"/>
      <c r="I58" s="125">
        <f t="shared" si="0"/>
        <v>0</v>
      </c>
      <c r="J58" s="127"/>
      <c r="K58" s="125">
        <f t="shared" si="1"/>
        <v>0</v>
      </c>
    </row>
    <row r="59" spans="1:13" ht="24" x14ac:dyDescent="0.2">
      <c r="A59" s="122" t="s">
        <v>195</v>
      </c>
      <c r="B59" s="123" t="s">
        <v>66</v>
      </c>
      <c r="C59" s="251"/>
      <c r="D59" s="251"/>
      <c r="E59" s="251"/>
      <c r="F59" s="124"/>
      <c r="G59" s="251"/>
      <c r="H59" s="251"/>
      <c r="I59" s="125">
        <f t="shared" si="0"/>
        <v>0</v>
      </c>
      <c r="J59" s="119"/>
      <c r="K59" s="125">
        <f t="shared" si="1"/>
        <v>0</v>
      </c>
    </row>
    <row r="60" spans="1:13" ht="24" x14ac:dyDescent="0.2">
      <c r="A60" s="122" t="s">
        <v>196</v>
      </c>
      <c r="B60" s="123" t="s">
        <v>67</v>
      </c>
      <c r="C60" s="124"/>
      <c r="D60" s="124"/>
      <c r="E60" s="124"/>
      <c r="F60" s="124">
        <v>-36201</v>
      </c>
      <c r="G60" s="124"/>
      <c r="H60" s="124"/>
      <c r="I60" s="125">
        <f t="shared" si="0"/>
        <v>-36201</v>
      </c>
      <c r="J60" s="119"/>
      <c r="K60" s="125">
        <f t="shared" si="1"/>
        <v>-36201</v>
      </c>
    </row>
    <row r="61" spans="1:13" x14ac:dyDescent="0.2">
      <c r="A61" s="122" t="s">
        <v>197</v>
      </c>
      <c r="B61" s="123" t="s">
        <v>68</v>
      </c>
      <c r="C61" s="251"/>
      <c r="D61" s="251"/>
      <c r="E61" s="251"/>
      <c r="F61" s="124"/>
      <c r="G61" s="251"/>
      <c r="H61" s="251"/>
      <c r="I61" s="125">
        <f t="shared" si="0"/>
        <v>0</v>
      </c>
      <c r="J61" s="119"/>
      <c r="K61" s="125">
        <f t="shared" si="1"/>
        <v>0</v>
      </c>
    </row>
    <row r="62" spans="1:13" ht="24" x14ac:dyDescent="0.2">
      <c r="A62" s="122" t="s">
        <v>198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0"/>
        <v>0</v>
      </c>
      <c r="J62" s="119"/>
      <c r="K62" s="125">
        <f t="shared" si="1"/>
        <v>0</v>
      </c>
    </row>
    <row r="63" spans="1:13" x14ac:dyDescent="0.2">
      <c r="A63" s="122" t="s">
        <v>199</v>
      </c>
      <c r="B63" s="123" t="s">
        <v>70</v>
      </c>
      <c r="C63" s="124"/>
      <c r="D63" s="124"/>
      <c r="E63" s="124"/>
      <c r="F63" s="124"/>
      <c r="G63" s="124"/>
      <c r="H63" s="124"/>
      <c r="I63" s="125">
        <f t="shared" si="0"/>
        <v>0</v>
      </c>
      <c r="J63" s="119"/>
      <c r="K63" s="125">
        <f t="shared" si="1"/>
        <v>0</v>
      </c>
    </row>
    <row r="64" spans="1:13" x14ac:dyDescent="0.2">
      <c r="A64" s="122" t="s">
        <v>200</v>
      </c>
      <c r="B64" s="123" t="s">
        <v>71</v>
      </c>
      <c r="C64" s="251"/>
      <c r="D64" s="251"/>
      <c r="E64" s="124"/>
      <c r="F64" s="124"/>
      <c r="G64" s="251"/>
      <c r="H64" s="251"/>
      <c r="I64" s="125">
        <f t="shared" si="0"/>
        <v>0</v>
      </c>
      <c r="J64" s="119"/>
      <c r="K64" s="125">
        <f t="shared" si="1"/>
        <v>0</v>
      </c>
    </row>
    <row r="65" spans="1:11" ht="23.25" customHeight="1" x14ac:dyDescent="0.2">
      <c r="A65" s="122" t="s">
        <v>201</v>
      </c>
      <c r="B65" s="123" t="s">
        <v>72</v>
      </c>
      <c r="C65" s="251"/>
      <c r="D65" s="251"/>
      <c r="E65" s="251"/>
      <c r="F65" s="124"/>
      <c r="G65" s="251"/>
      <c r="H65" s="251"/>
      <c r="I65" s="125">
        <f t="shared" si="0"/>
        <v>0</v>
      </c>
      <c r="J65" s="119"/>
      <c r="K65" s="125">
        <f t="shared" si="1"/>
        <v>0</v>
      </c>
    </row>
    <row r="66" spans="1:11" x14ac:dyDescent="0.2">
      <c r="A66" s="122" t="s">
        <v>202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0"/>
        <v>0</v>
      </c>
      <c r="J66" s="119"/>
      <c r="K66" s="125">
        <f t="shared" si="1"/>
        <v>0</v>
      </c>
    </row>
    <row r="67" spans="1:11" x14ac:dyDescent="0.2">
      <c r="A67" s="122" t="s">
        <v>203</v>
      </c>
      <c r="B67" s="123" t="s">
        <v>74</v>
      </c>
      <c r="C67" s="251"/>
      <c r="D67" s="251"/>
      <c r="E67" s="251"/>
      <c r="F67" s="124">
        <v>-61837</v>
      </c>
      <c r="G67" s="251"/>
      <c r="H67" s="251"/>
      <c r="I67" s="125">
        <f t="shared" si="0"/>
        <v>-61837</v>
      </c>
      <c r="J67" s="119"/>
      <c r="K67" s="125">
        <f t="shared" si="1"/>
        <v>-61837</v>
      </c>
    </row>
    <row r="68" spans="1:11" x14ac:dyDescent="0.2">
      <c r="A68" s="122" t="s">
        <v>227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v>-7191983</v>
      </c>
      <c r="H68" s="135">
        <v>0</v>
      </c>
      <c r="I68" s="125">
        <f t="shared" si="0"/>
        <v>-7191983</v>
      </c>
      <c r="J68" s="126">
        <f>SUM(J70+J75+J76+J77+J78+J79+J80+J81+J82)</f>
        <v>0</v>
      </c>
      <c r="K68" s="125">
        <f t="shared" si="1"/>
        <v>-7191983</v>
      </c>
    </row>
    <row r="69" spans="1:11" x14ac:dyDescent="0.2">
      <c r="A69" s="122" t="s">
        <v>205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"/>
        <v>0</v>
      </c>
    </row>
    <row r="70" spans="1:11" x14ac:dyDescent="0.2">
      <c r="A70" s="122" t="s">
        <v>206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0"/>
        <v>0</v>
      </c>
      <c r="J70" s="126">
        <f>SUM(J72:J74)</f>
        <v>0</v>
      </c>
      <c r="K70" s="125">
        <f t="shared" si="1"/>
        <v>0</v>
      </c>
    </row>
    <row r="71" spans="1:11" x14ac:dyDescent="0.2">
      <c r="A71" s="122" t="s">
        <v>205</v>
      </c>
      <c r="B71" s="123"/>
      <c r="C71" s="136"/>
      <c r="D71" s="136"/>
      <c r="E71" s="136"/>
      <c r="F71" s="136"/>
      <c r="G71" s="136"/>
      <c r="H71" s="136"/>
      <c r="I71" s="125"/>
      <c r="J71" s="127"/>
      <c r="K71" s="125">
        <f t="shared" si="1"/>
        <v>0</v>
      </c>
    </row>
    <row r="72" spans="1:11" x14ac:dyDescent="0.2">
      <c r="A72" s="122" t="s">
        <v>207</v>
      </c>
      <c r="B72" s="123"/>
      <c r="C72" s="124"/>
      <c r="D72" s="124"/>
      <c r="E72" s="124"/>
      <c r="F72" s="124"/>
      <c r="G72" s="124"/>
      <c r="H72" s="124"/>
      <c r="I72" s="125">
        <f t="shared" si="0"/>
        <v>0</v>
      </c>
      <c r="J72" s="119"/>
      <c r="K72" s="125">
        <f t="shared" si="1"/>
        <v>0</v>
      </c>
    </row>
    <row r="73" spans="1:11" ht="24" x14ac:dyDescent="0.2">
      <c r="A73" s="122" t="s">
        <v>208</v>
      </c>
      <c r="B73" s="123"/>
      <c r="C73" s="124"/>
      <c r="D73" s="124"/>
      <c r="E73" s="124"/>
      <c r="F73" s="124"/>
      <c r="G73" s="124"/>
      <c r="H73" s="124"/>
      <c r="I73" s="125">
        <f t="shared" si="0"/>
        <v>0</v>
      </c>
      <c r="J73" s="119"/>
      <c r="K73" s="125">
        <f t="shared" si="1"/>
        <v>0</v>
      </c>
    </row>
    <row r="74" spans="1:11" x14ac:dyDescent="0.2">
      <c r="A74" s="122" t="s">
        <v>209</v>
      </c>
      <c r="B74" s="123"/>
      <c r="C74" s="124"/>
      <c r="D74" s="124"/>
      <c r="E74" s="124"/>
      <c r="F74" s="124"/>
      <c r="G74" s="124"/>
      <c r="H74" s="124"/>
      <c r="I74" s="125">
        <f t="shared" si="0"/>
        <v>0</v>
      </c>
      <c r="J74" s="119"/>
      <c r="K74" s="125">
        <f t="shared" si="1"/>
        <v>0</v>
      </c>
    </row>
    <row r="75" spans="1:11" x14ac:dyDescent="0.2">
      <c r="A75" s="122" t="s">
        <v>210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0"/>
        <v>0</v>
      </c>
      <c r="J75" s="119"/>
      <c r="K75" s="125">
        <f t="shared" si="1"/>
        <v>0</v>
      </c>
    </row>
    <row r="76" spans="1:11" x14ac:dyDescent="0.2">
      <c r="A76" s="122" t="s">
        <v>211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0"/>
        <v>0</v>
      </c>
      <c r="J76" s="119"/>
      <c r="K76" s="125">
        <f t="shared" si="1"/>
        <v>0</v>
      </c>
    </row>
    <row r="77" spans="1:11" x14ac:dyDescent="0.2">
      <c r="A77" s="122" t="s">
        <v>212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0"/>
        <v>0</v>
      </c>
      <c r="J77" s="119"/>
      <c r="K77" s="125">
        <f t="shared" si="1"/>
        <v>0</v>
      </c>
    </row>
    <row r="78" spans="1:11" x14ac:dyDescent="0.2">
      <c r="A78" s="122" t="s">
        <v>213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0"/>
        <v>0</v>
      </c>
      <c r="J78" s="119"/>
      <c r="K78" s="125">
        <f t="shared" si="1"/>
        <v>0</v>
      </c>
    </row>
    <row r="79" spans="1:11" x14ac:dyDescent="0.2">
      <c r="A79" s="122" t="s">
        <v>214</v>
      </c>
      <c r="B79" s="123" t="s">
        <v>81</v>
      </c>
      <c r="C79" s="124"/>
      <c r="D79" s="124"/>
      <c r="E79" s="124"/>
      <c r="F79" s="124"/>
      <c r="G79" s="124">
        <v>-7191983</v>
      </c>
      <c r="H79" s="124"/>
      <c r="I79" s="125">
        <f t="shared" si="0"/>
        <v>-7191983</v>
      </c>
      <c r="J79" s="119"/>
      <c r="K79" s="125">
        <f t="shared" si="1"/>
        <v>-7191983</v>
      </c>
    </row>
    <row r="80" spans="1:11" x14ac:dyDescent="0.2">
      <c r="A80" s="122" t="s">
        <v>215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0"/>
        <v>0</v>
      </c>
      <c r="J80" s="119"/>
      <c r="K80" s="125">
        <f t="shared" si="1"/>
        <v>0</v>
      </c>
    </row>
    <row r="81" spans="1:12" x14ac:dyDescent="0.2">
      <c r="A81" s="122" t="s">
        <v>216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0"/>
        <v>0</v>
      </c>
      <c r="J81" s="119"/>
      <c r="K81" s="125">
        <f t="shared" si="1"/>
        <v>0</v>
      </c>
    </row>
    <row r="82" spans="1:12" ht="24" x14ac:dyDescent="0.2">
      <c r="A82" s="122" t="s">
        <v>217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0"/>
        <v>0</v>
      </c>
      <c r="J82" s="119"/>
      <c r="K82" s="125">
        <f t="shared" si="1"/>
        <v>0</v>
      </c>
    </row>
    <row r="83" spans="1:12" x14ac:dyDescent="0.2">
      <c r="A83" s="122" t="s">
        <v>218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0"/>
        <v>0</v>
      </c>
      <c r="J83" s="119"/>
      <c r="K83" s="125">
        <f t="shared" si="1"/>
        <v>0</v>
      </c>
    </row>
    <row r="84" spans="1:12" s="121" customFormat="1" ht="24" x14ac:dyDescent="0.2">
      <c r="A84" s="116" t="s">
        <v>415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3">SUM(F54+F55+F68)</f>
        <v>-498447</v>
      </c>
      <c r="G84" s="119">
        <f t="shared" si="3"/>
        <v>83860029</v>
      </c>
      <c r="H84" s="119">
        <v>0</v>
      </c>
      <c r="I84" s="125">
        <f t="shared" si="0"/>
        <v>87766751</v>
      </c>
      <c r="J84" s="119">
        <f>SUM(J54+J55+J68)</f>
        <v>0</v>
      </c>
      <c r="K84" s="125">
        <f t="shared" si="1"/>
        <v>87766751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x14ac:dyDescent="0.2">
      <c r="A88" s="144" t="s">
        <v>166</v>
      </c>
      <c r="B88" s="108"/>
      <c r="C88" s="149" t="s">
        <v>167</v>
      </c>
      <c r="D88" s="103"/>
      <c r="E88" s="103"/>
      <c r="F88" s="103"/>
      <c r="G88" s="103"/>
      <c r="H88" s="103"/>
      <c r="I88" s="102"/>
      <c r="J88" s="102"/>
      <c r="K88" s="102"/>
    </row>
    <row r="89" spans="1:12" x14ac:dyDescent="0.2">
      <c r="A89" s="144"/>
      <c r="B89" s="108"/>
      <c r="C89" s="109"/>
      <c r="D89" s="103"/>
      <c r="E89" s="103"/>
      <c r="F89" s="103"/>
      <c r="G89" s="103"/>
      <c r="H89" s="103"/>
      <c r="I89" s="102"/>
      <c r="J89" s="102"/>
      <c r="K89" s="102"/>
    </row>
    <row r="90" spans="1:12" x14ac:dyDescent="0.2">
      <c r="A90" s="144" t="s">
        <v>420</v>
      </c>
      <c r="B90" s="108"/>
      <c r="C90" s="109" t="str">
        <f>Ф1!C151</f>
        <v>Irina V. Dibrova</v>
      </c>
      <c r="D90" s="103"/>
      <c r="E90" s="103"/>
      <c r="F90" s="103"/>
      <c r="G90" s="103"/>
      <c r="H90" s="103"/>
      <c r="I90" s="102"/>
      <c r="J90" s="102"/>
      <c r="K90" s="102"/>
    </row>
    <row r="91" spans="1:12" x14ac:dyDescent="0.2">
      <c r="A91" s="145"/>
      <c r="B91" s="102"/>
      <c r="D91" s="103"/>
      <c r="E91" s="103"/>
      <c r="F91" s="103"/>
      <c r="G91" s="103"/>
      <c r="H91" s="103"/>
      <c r="I91" s="102"/>
      <c r="J91" s="102"/>
      <c r="K91" s="102"/>
    </row>
    <row r="92" spans="1:12" x14ac:dyDescent="0.2">
      <c r="A92" s="145" t="s">
        <v>165</v>
      </c>
      <c r="B92" s="102"/>
      <c r="C92" s="103"/>
      <c r="D92" s="103"/>
      <c r="E92" s="103"/>
      <c r="F92" s="103"/>
      <c r="G92" s="103"/>
      <c r="H92" s="103"/>
      <c r="I92" s="102"/>
      <c r="J92" s="102"/>
      <c r="K92" s="102"/>
    </row>
    <row r="93" spans="1:12" x14ac:dyDescent="0.2">
      <c r="A93" s="144"/>
      <c r="B93" s="102"/>
      <c r="C93" s="150"/>
      <c r="D93" s="103"/>
      <c r="E93" s="103"/>
      <c r="F93" s="103"/>
      <c r="G93" s="103"/>
      <c r="H93" s="103"/>
      <c r="I93" s="102"/>
      <c r="J93" s="102"/>
      <c r="K93" s="102"/>
    </row>
    <row r="94" spans="1:12" x14ac:dyDescent="0.2">
      <c r="A94" s="145"/>
      <c r="C94" s="103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  <row r="98" spans="1:1" x14ac:dyDescent="0.2">
      <c r="A98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Пользователь Windows</cp:lastModifiedBy>
  <dcterms:created xsi:type="dcterms:W3CDTF">2023-02-17T05:34:02Z</dcterms:created>
  <dcterms:modified xsi:type="dcterms:W3CDTF">2023-11-06T08:20:59Z</dcterms:modified>
</cp:coreProperties>
</file>