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4 кв 2023\На сайте\Экспертные заключения\"/>
    </mc:Choice>
  </mc:AlternateContent>
  <xr:revisionPtr revIDLastSave="0" documentId="13_ncr:1_{C9714679-F1C7-465C-9672-72ADD83CAC82}" xr6:coauthVersionLast="36" xr6:coauthVersionMax="36" xr10:uidLastSave="{00000000-0000-0000-0000-000000000000}"/>
  <bookViews>
    <workbookView xWindow="0" yWindow="0" windowWidth="28800" windowHeight="10725" xr2:uid="{92B81126-18B6-41B2-B39E-380015D330BF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4A453A8_F653_4828_AAA3_8302262FDF27_.wvu.PrintArea" localSheetId="0" hidden="1">Ф1!$A$1:$D$159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96A328A_29CD_46C6_B8C4_71CF5CE91FE5_.wvu.Cols" localSheetId="1" hidden="1">Ф2!#REF!</definedName>
    <definedName name="Z_F96A328A_29CD_46C6_B8C4_71CF5CE91FE5_.wvu.PrintTitles" localSheetId="3" hidden="1">Ф4!$16:$17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Ф1!$A$1:$D$159</definedName>
    <definedName name="_xlnm.Print_Area" localSheetId="3">Ф4!$A$1:$K$96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" i="4" l="1"/>
  <c r="A91" i="4"/>
  <c r="A90" i="4"/>
  <c r="K84" i="4"/>
  <c r="I84" i="4"/>
  <c r="K83" i="4"/>
  <c r="I83" i="4"/>
  <c r="K82" i="4"/>
  <c r="I82" i="4"/>
  <c r="K81" i="4"/>
  <c r="I81" i="4"/>
  <c r="K80" i="4"/>
  <c r="I80" i="4"/>
  <c r="K79" i="4"/>
  <c r="I79" i="4"/>
  <c r="K78" i="4"/>
  <c r="I78" i="4"/>
  <c r="K77" i="4"/>
  <c r="I77" i="4"/>
  <c r="K76" i="4"/>
  <c r="I76" i="4"/>
  <c r="K75" i="4"/>
  <c r="I75" i="4"/>
  <c r="K74" i="4"/>
  <c r="I74" i="4"/>
  <c r="K73" i="4"/>
  <c r="I73" i="4"/>
  <c r="J71" i="4"/>
  <c r="H71" i="4"/>
  <c r="G71" i="4"/>
  <c r="F71" i="4"/>
  <c r="F69" i="4" s="1"/>
  <c r="E71" i="4"/>
  <c r="E69" i="4" s="1"/>
  <c r="D71" i="4"/>
  <c r="D69" i="4" s="1"/>
  <c r="C71" i="4"/>
  <c r="K71" i="4" s="1"/>
  <c r="J69" i="4"/>
  <c r="H69" i="4"/>
  <c r="G69" i="4"/>
  <c r="C69" i="4"/>
  <c r="K68" i="4"/>
  <c r="I68" i="4"/>
  <c r="K67" i="4"/>
  <c r="I67" i="4"/>
  <c r="K66" i="4"/>
  <c r="I66" i="4"/>
  <c r="K65" i="4"/>
  <c r="I65" i="4"/>
  <c r="I64" i="4"/>
  <c r="K64" i="4" s="1"/>
  <c r="K63" i="4"/>
  <c r="I63" i="4"/>
  <c r="K62" i="4"/>
  <c r="I62" i="4"/>
  <c r="K61" i="4"/>
  <c r="I61" i="4"/>
  <c r="K60" i="4"/>
  <c r="I60" i="4"/>
  <c r="I59" i="4"/>
  <c r="J58" i="4"/>
  <c r="H58" i="4"/>
  <c r="G58" i="4"/>
  <c r="F58" i="4"/>
  <c r="F56" i="4" s="1"/>
  <c r="E58" i="4"/>
  <c r="D58" i="4"/>
  <c r="C58" i="4"/>
  <c r="C56" i="4" s="1"/>
  <c r="G57" i="4"/>
  <c r="J56" i="4"/>
  <c r="H56" i="4"/>
  <c r="E56" i="4"/>
  <c r="D56" i="4"/>
  <c r="K51" i="4"/>
  <c r="I51" i="4"/>
  <c r="K49" i="4"/>
  <c r="I49" i="4"/>
  <c r="K48" i="4"/>
  <c r="I48" i="4"/>
  <c r="K47" i="4"/>
  <c r="I47" i="4"/>
  <c r="K46" i="4"/>
  <c r="I46" i="4"/>
  <c r="K45" i="4"/>
  <c r="I45" i="4"/>
  <c r="K44" i="4"/>
  <c r="I44" i="4"/>
  <c r="K43" i="4"/>
  <c r="I43" i="4"/>
  <c r="K42" i="4"/>
  <c r="I42" i="4"/>
  <c r="K41" i="4"/>
  <c r="I41" i="4"/>
  <c r="K40" i="4"/>
  <c r="I40" i="4"/>
  <c r="K39" i="4"/>
  <c r="I39" i="4"/>
  <c r="K38" i="4"/>
  <c r="I38" i="4"/>
  <c r="J36" i="4"/>
  <c r="J34" i="4" s="1"/>
  <c r="I36" i="4"/>
  <c r="H36" i="4"/>
  <c r="G36" i="4"/>
  <c r="F36" i="4"/>
  <c r="E36" i="4"/>
  <c r="E34" i="4" s="1"/>
  <c r="D36" i="4"/>
  <c r="C36" i="4"/>
  <c r="C34" i="4" s="1"/>
  <c r="H34" i="4"/>
  <c r="G34" i="4"/>
  <c r="F34" i="4"/>
  <c r="D34" i="4"/>
  <c r="I33" i="4"/>
  <c r="K32" i="4"/>
  <c r="I32" i="4"/>
  <c r="K31" i="4"/>
  <c r="I31" i="4"/>
  <c r="K30" i="4"/>
  <c r="I30" i="4"/>
  <c r="K29" i="4"/>
  <c r="I29" i="4"/>
  <c r="K28" i="4"/>
  <c r="I28" i="4"/>
  <c r="K27" i="4"/>
  <c r="K26" i="4"/>
  <c r="I26" i="4"/>
  <c r="K25" i="4"/>
  <c r="J23" i="4"/>
  <c r="H23" i="4"/>
  <c r="H21" i="4" s="1"/>
  <c r="G23" i="4"/>
  <c r="G21" i="4" s="1"/>
  <c r="F23" i="4"/>
  <c r="E23" i="4"/>
  <c r="E21" i="4" s="1"/>
  <c r="D23" i="4"/>
  <c r="C23" i="4"/>
  <c r="C21" i="4" s="1"/>
  <c r="I22" i="4"/>
  <c r="K22" i="4" s="1"/>
  <c r="J21" i="4"/>
  <c r="F21" i="4"/>
  <c r="D21" i="4"/>
  <c r="J20" i="4"/>
  <c r="J50" i="4" s="1"/>
  <c r="H20" i="4"/>
  <c r="G20" i="4"/>
  <c r="F20" i="4"/>
  <c r="F50" i="4" s="1"/>
  <c r="E20" i="4"/>
  <c r="D20" i="4"/>
  <c r="D50" i="4" s="1"/>
  <c r="C20" i="4"/>
  <c r="I20" i="4" s="1"/>
  <c r="K20" i="4" s="1"/>
  <c r="I19" i="4"/>
  <c r="K19" i="4" s="1"/>
  <c r="I18" i="4"/>
  <c r="K18" i="4" s="1"/>
  <c r="C14" i="4"/>
  <c r="A95" i="3"/>
  <c r="A93" i="3"/>
  <c r="A92" i="3"/>
  <c r="C80" i="3"/>
  <c r="C76" i="3" s="1"/>
  <c r="D76" i="3"/>
  <c r="D70" i="3"/>
  <c r="C70" i="3"/>
  <c r="D53" i="3"/>
  <c r="C53" i="3"/>
  <c r="D39" i="3"/>
  <c r="D68" i="3" s="1"/>
  <c r="C39" i="3"/>
  <c r="D28" i="3"/>
  <c r="C28" i="3"/>
  <c r="D20" i="3"/>
  <c r="D37" i="3" s="1"/>
  <c r="C20" i="3"/>
  <c r="C37" i="3" s="1"/>
  <c r="B11" i="3"/>
  <c r="A70" i="2"/>
  <c r="A68" i="2"/>
  <c r="A67" i="2"/>
  <c r="D60" i="2"/>
  <c r="C60" i="2"/>
  <c r="D52" i="2"/>
  <c r="C52" i="2"/>
  <c r="D46" i="2"/>
  <c r="D35" i="2" s="1"/>
  <c r="C46" i="2"/>
  <c r="C35" i="2" s="1"/>
  <c r="D19" i="2"/>
  <c r="D22" i="2" s="1"/>
  <c r="D28" i="2" s="1"/>
  <c r="D30" i="2" s="1"/>
  <c r="D32" i="2" s="1"/>
  <c r="C19" i="2"/>
  <c r="C22" i="2" s="1"/>
  <c r="C13" i="2"/>
  <c r="C12" i="2"/>
  <c r="C147" i="1"/>
  <c r="C149" i="1" s="1"/>
  <c r="D139" i="1"/>
  <c r="D147" i="1" s="1"/>
  <c r="D149" i="1" s="1"/>
  <c r="C139" i="1"/>
  <c r="F138" i="1"/>
  <c r="E138" i="1"/>
  <c r="F135" i="1"/>
  <c r="E135" i="1"/>
  <c r="D133" i="1"/>
  <c r="D130" i="1"/>
  <c r="C130" i="1"/>
  <c r="E130" i="1" s="1"/>
  <c r="E127" i="1"/>
  <c r="F126" i="1"/>
  <c r="E126" i="1"/>
  <c r="F125" i="1"/>
  <c r="E125" i="1"/>
  <c r="F124" i="1"/>
  <c r="E124" i="1"/>
  <c r="E123" i="1"/>
  <c r="E122" i="1"/>
  <c r="D121" i="1"/>
  <c r="C121" i="1"/>
  <c r="F119" i="1"/>
  <c r="E119" i="1"/>
  <c r="D118" i="1"/>
  <c r="C118" i="1"/>
  <c r="E115" i="1"/>
  <c r="F113" i="1"/>
  <c r="E113" i="1"/>
  <c r="F112" i="1"/>
  <c r="E112" i="1"/>
  <c r="D111" i="1"/>
  <c r="C111" i="1"/>
  <c r="C133" i="1" s="1"/>
  <c r="E107" i="1"/>
  <c r="E106" i="1"/>
  <c r="D105" i="1"/>
  <c r="C105" i="1"/>
  <c r="E104" i="1"/>
  <c r="E102" i="1"/>
  <c r="E101" i="1"/>
  <c r="E100" i="1"/>
  <c r="F99" i="1"/>
  <c r="E99" i="1"/>
  <c r="F98" i="1"/>
  <c r="E98" i="1"/>
  <c r="E97" i="1"/>
  <c r="E96" i="1"/>
  <c r="D95" i="1"/>
  <c r="C95" i="1"/>
  <c r="F92" i="1"/>
  <c r="D92" i="1"/>
  <c r="C92" i="1"/>
  <c r="E92" i="1" s="1"/>
  <c r="E89" i="1"/>
  <c r="F87" i="1"/>
  <c r="E87" i="1"/>
  <c r="F86" i="1"/>
  <c r="E86" i="1"/>
  <c r="D85" i="1"/>
  <c r="D108" i="1" s="1"/>
  <c r="D150" i="1" s="1"/>
  <c r="C85" i="1"/>
  <c r="C108" i="1" s="1"/>
  <c r="C150" i="1" s="1"/>
  <c r="E80" i="1"/>
  <c r="E79" i="1"/>
  <c r="F78" i="1"/>
  <c r="E78" i="1"/>
  <c r="D77" i="1"/>
  <c r="C77" i="1"/>
  <c r="F76" i="1"/>
  <c r="E76" i="1"/>
  <c r="F75" i="1"/>
  <c r="E75" i="1"/>
  <c r="F74" i="1"/>
  <c r="E74" i="1"/>
  <c r="F71" i="1"/>
  <c r="E71" i="1"/>
  <c r="E67" i="1"/>
  <c r="E66" i="1"/>
  <c r="D65" i="1"/>
  <c r="C65" i="1"/>
  <c r="D61" i="1"/>
  <c r="C61" i="1"/>
  <c r="E58" i="1"/>
  <c r="E57" i="1"/>
  <c r="D50" i="1"/>
  <c r="D81" i="1" s="1"/>
  <c r="D82" i="1" s="1"/>
  <c r="C50" i="1"/>
  <c r="E50" i="1" s="1"/>
  <c r="D47" i="1"/>
  <c r="F46" i="1"/>
  <c r="E46" i="1"/>
  <c r="E45" i="1"/>
  <c r="D44" i="1"/>
  <c r="C44" i="1"/>
  <c r="F42" i="1"/>
  <c r="E42" i="1"/>
  <c r="E40" i="1"/>
  <c r="E39" i="1"/>
  <c r="E38" i="1"/>
  <c r="E37" i="1"/>
  <c r="D36" i="1"/>
  <c r="C36" i="1"/>
  <c r="E33" i="1"/>
  <c r="E32" i="1"/>
  <c r="D26" i="1"/>
  <c r="C26" i="1"/>
  <c r="E26" i="1" s="1"/>
  <c r="F25" i="1"/>
  <c r="D86" i="3" l="1"/>
  <c r="D88" i="3" s="1"/>
  <c r="C68" i="3"/>
  <c r="C86" i="3" s="1"/>
  <c r="C88" i="3" s="1"/>
  <c r="E25" i="1" s="1"/>
  <c r="C83" i="3"/>
  <c r="D83" i="3"/>
  <c r="F55" i="4"/>
  <c r="F85" i="4" s="1"/>
  <c r="G50" i="4"/>
  <c r="H50" i="4"/>
  <c r="K56" i="4"/>
  <c r="J55" i="4"/>
  <c r="J85" i="4" s="1"/>
  <c r="C28" i="2"/>
  <c r="D53" i="2"/>
  <c r="I21" i="4"/>
  <c r="K21" i="4" s="1"/>
  <c r="D151" i="1"/>
  <c r="D55" i="4"/>
  <c r="D85" i="4" s="1"/>
  <c r="K33" i="4"/>
  <c r="K34" i="4"/>
  <c r="I34" i="4"/>
  <c r="E50" i="4"/>
  <c r="I69" i="4"/>
  <c r="K69" i="4" s="1"/>
  <c r="I23" i="4"/>
  <c r="K23" i="4" s="1"/>
  <c r="K36" i="4"/>
  <c r="C47" i="1"/>
  <c r="C50" i="4"/>
  <c r="G56" i="4"/>
  <c r="I56" i="4" s="1"/>
  <c r="I71" i="4"/>
  <c r="C81" i="1"/>
  <c r="I58" i="4"/>
  <c r="K58" i="4" s="1"/>
  <c r="I57" i="4"/>
  <c r="K57" i="4" s="1"/>
  <c r="H55" i="4" l="1"/>
  <c r="H85" i="4" s="1"/>
  <c r="K50" i="4"/>
  <c r="I50" i="4"/>
  <c r="C55" i="4"/>
  <c r="G55" i="4"/>
  <c r="G85" i="4" s="1"/>
  <c r="C30" i="2"/>
  <c r="E55" i="4"/>
  <c r="E85" i="4" s="1"/>
  <c r="C82" i="1"/>
  <c r="C151" i="1" s="1"/>
  <c r="K55" i="4" l="1"/>
  <c r="C85" i="4"/>
  <c r="I55" i="4"/>
  <c r="C32" i="2"/>
  <c r="C53" i="2" l="1"/>
  <c r="I85" i="4"/>
  <c r="K8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F3BD28B0-21CB-4460-BC01-CDCB1944BFA3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6" authorId="0" shapeId="0" xr:uid="{5C90EF70-FF44-4F28-AD9F-A786D14A4FAD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Марченко Елена Анатольевна</author>
  </authors>
  <commentList>
    <comment ref="E35" authorId="0" shapeId="0" xr:uid="{2DB4C1BE-B5EA-4D69-ABEA-17D5EF341790}">
      <text>
        <r>
          <rPr>
            <b/>
            <sz val="9"/>
            <color indexed="81"/>
            <rFont val="Tahoma"/>
            <family val="2"/>
            <charset val="204"/>
          </rPr>
          <t xml:space="preserve">Марченко Елена Анатольевна
</t>
        </r>
        <r>
          <rPr>
            <sz val="9"/>
            <color indexed="81"/>
            <rFont val="Tahoma"/>
            <family val="2"/>
            <charset val="204"/>
          </rPr>
          <t xml:space="preserve">фин.аренда
</t>
        </r>
      </text>
    </comment>
    <comment ref="E84" authorId="0" shapeId="0" xr:uid="{E2DBD096-5BD1-4236-945C-0A7A5499F29E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(024.014+024.078)-(025.027+025.081)  
Отклонение     курсового эффектана  ДС по отчетности ТОО Ulba-China
</t>
        </r>
      </text>
    </comment>
    <comment ref="F85" authorId="0" shapeId="0" xr:uid="{4513C1BF-792D-425E-99BD-BDF408F5FD3C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отклонение -1 курсовой эффект возникающий при расчете резерва на обесценения ДС ТОО  Uiba-China
</t>
        </r>
      </text>
    </comment>
  </commentList>
</comments>
</file>

<file path=xl/sharedStrings.xml><?xml version="1.0" encoding="utf-8"?>
<sst xmlns="http://schemas.openxmlformats.org/spreadsheetml/2006/main" count="569" uniqueCount="442">
  <si>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</si>
  <si>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</si>
  <si>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</si>
  <si>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</si>
  <si>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</si>
  <si>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</si>
  <si>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 xml:space="preserve">Форма 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</si>
  <si>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</si>
  <si>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</si>
  <si>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</si>
  <si>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</si>
  <si>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</si>
  <si>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</si>
  <si>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</si>
  <si>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</si>
  <si>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</si>
  <si>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</si>
  <si>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</si>
  <si>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</si>
  <si>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</si>
  <si>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</si>
  <si>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</si>
  <si>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</si>
  <si>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</si>
  <si>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</si>
  <si>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</si>
  <si>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</si>
  <si>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</si>
  <si>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</si>
  <si>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</si>
  <si>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</si>
  <si>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</si>
  <si>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</si>
  <si>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</si>
  <si>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</si>
  <si>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>011.1</t>
  </si>
  <si>
    <t xml:space="preserve">    Прочие денежные средства, ограниченные в использовании</t>
  </si>
  <si>
    <t>011.2</t>
  </si>
  <si>
    <t xml:space="preserve">    Займы выданные и дебиторская задолженность по финансовой аренде - текущая часть</t>
  </si>
  <si>
    <t>011.3</t>
  </si>
  <si>
    <t xml:space="preserve">    Задолженность работников (в т.ч. ссуды)</t>
  </si>
  <si>
    <t>011.4</t>
  </si>
  <si>
    <t xml:space="preserve">    Прочие финансовые активы </t>
  </si>
  <si>
    <t>011.5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</si>
  <si>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</si>
  <si>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</si>
  <si>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</si>
  <si>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</si>
  <si>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</si>
  <si>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</si>
  <si>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</si>
  <si>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</si>
  <si>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</si>
  <si>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</si>
  <si>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</si>
  <si>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016.1</t>
  </si>
  <si>
    <t>Прочая дебиторская задолженность</t>
  </si>
  <si>
    <t>016.2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</si>
  <si>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</si>
  <si>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</si>
  <si>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</si>
  <si>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</si>
  <si>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</si>
  <si>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</si>
  <si>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</si>
  <si>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</si>
  <si>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</si>
  <si>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</si>
  <si>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</si>
  <si>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</si>
  <si>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</si>
  <si>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>022.1</t>
  </si>
  <si>
    <t xml:space="preserve">     налоги</t>
  </si>
  <si>
    <t>022.2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</si>
  <si>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</si>
  <si>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</si>
  <si>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</si>
  <si>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</si>
  <si>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>110.1</t>
  </si>
  <si>
    <t xml:space="preserve">    Денежные средства, ограниченные в использовании (Депозиты ЛФ)</t>
  </si>
  <si>
    <t>110.2</t>
  </si>
  <si>
    <t>110.3</t>
  </si>
  <si>
    <t xml:space="preserve">    Займы выданные и дебиторская задолженность по финансовой аренде - долгосрочная часть</t>
  </si>
  <si>
    <t>110.4</t>
  </si>
  <si>
    <t>110.5</t>
  </si>
  <si>
    <t xml:space="preserve">    Прочие финансовые инструменты </t>
  </si>
  <si>
    <t>110.6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</si>
  <si>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</si>
  <si>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</si>
  <si>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</si>
  <si>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115.1</t>
  </si>
  <si>
    <t>инвестиции в Совместные предприятия</t>
  </si>
  <si>
    <t>115.2</t>
  </si>
  <si>
    <t>Прочие долгосрочные финансовые активы</t>
  </si>
  <si>
    <t>Долгосрочная торговая и прочая дебиторская задолженность</t>
  </si>
  <si>
    <t>117.1</t>
  </si>
  <si>
    <t>117.2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</si>
  <si>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</si>
  <si>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</si>
  <si>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</si>
  <si>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</si>
  <si>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</si>
  <si>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</si>
  <si>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</si>
  <si>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</si>
  <si>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</si>
  <si>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</si>
  <si>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127.1</t>
  </si>
  <si>
    <t>127.2</t>
  </si>
  <si>
    <t>налоги</t>
  </si>
  <si>
    <t>127.3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</si>
  <si>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</si>
  <si>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</si>
  <si>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</si>
  <si>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</si>
  <si>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</si>
  <si>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</si>
  <si>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210.1</t>
  </si>
  <si>
    <t>Обязательства по финансовой аренде (с 1 января 2019 года Обязательства по аренде)</t>
  </si>
  <si>
    <t>210.2</t>
  </si>
  <si>
    <t>облигации</t>
  </si>
  <si>
    <t>210.3</t>
  </si>
  <si>
    <t>прочие финансовые обязательства (ранее стр.222)</t>
  </si>
  <si>
    <t>210.4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</si>
  <si>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</si>
  <si>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</si>
  <si>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</si>
  <si>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213.1</t>
  </si>
  <si>
    <t>Прочие финансовые обязательства</t>
  </si>
  <si>
    <t>213.2</t>
  </si>
  <si>
    <t>Краткосрочная торговая и прочая кредиторская задолженность</t>
  </si>
  <si>
    <t>Торговая кредиторская задолженность</t>
  </si>
  <si>
    <t>214.1</t>
  </si>
  <si>
    <t>Прочая кредиторская задолженность</t>
  </si>
  <si>
    <t>214.2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</si>
  <si>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</si>
  <si>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</si>
  <si>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</si>
  <si>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</si>
  <si>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</si>
  <si>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</si>
  <si>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</si>
  <si>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</si>
  <si>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</si>
  <si>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222.1</t>
  </si>
  <si>
    <t>222.2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</si>
  <si>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</si>
  <si>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</si>
  <si>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</si>
  <si>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</si>
  <si>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310.1</t>
  </si>
  <si>
    <t>310.2</t>
  </si>
  <si>
    <t>310.3</t>
  </si>
  <si>
    <t>прочие финансовые обязательства (ранее стр.321)</t>
  </si>
  <si>
    <t>310.4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</si>
  <si>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</si>
  <si>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</si>
  <si>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313.1</t>
  </si>
  <si>
    <t>313.2</t>
  </si>
  <si>
    <t>Долгосрочная торговая и прочая кредиторская задолженность</t>
  </si>
  <si>
    <t>314.1</t>
  </si>
  <si>
    <t>314.2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</si>
  <si>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</si>
  <si>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</si>
  <si>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</si>
  <si>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</si>
  <si>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</si>
  <si>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</si>
  <si>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>321.1</t>
  </si>
  <si>
    <t>321.2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</si>
  <si>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</si>
  <si>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</si>
  <si>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</si>
  <si>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</si>
  <si>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</si>
  <si>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</si>
  <si>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</si>
  <si>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Нераспределенный доход (непокрытый убыток) текущего года через форму 2 - ОПУ</t>
  </si>
  <si>
    <t>414.1</t>
  </si>
  <si>
    <t>Нераспределенный доход (непокрытый убыток) текущего года через форму 2 - ПСД</t>
  </si>
  <si>
    <t>414.2</t>
  </si>
  <si>
    <t>Нераспределенный доход (непокрытый убыток) прошлого года через капитал (резервы)</t>
  </si>
  <si>
    <t>414.3</t>
  </si>
  <si>
    <t>Нераспределенный доход (непокрытый убыток) прошлого года (перенос из НРП в ОПУ)</t>
  </si>
  <si>
    <t>414.4</t>
  </si>
  <si>
    <t>Нераспределенный доход (непокрытый убыток) текущего года через капитал (дивиденды)</t>
  </si>
  <si>
    <t>414.5</t>
  </si>
  <si>
    <t>Нераспределенный доход (непокрытый убыток) предыдущих лет</t>
  </si>
  <si>
    <t>414.6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</si>
  <si>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</si>
  <si>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</si>
  <si>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</si>
  <si>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</si>
  <si>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</si>
  <si>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Председатель Правления                             Бежецкий Сергей Владимирович</t>
  </si>
  <si>
    <t xml:space="preserve">                                                                             (фамилия, имя, отчество)</t>
  </si>
  <si>
    <t>(подпись)</t>
  </si>
  <si>
    <r>
      <rPr>
        <b/>
        <sz val="10"/>
        <rFont val="Arial"/>
        <family val="2"/>
        <charset val="204"/>
      </rPr>
      <t>Главный бухгалтер</t>
    </r>
    <r>
      <rPr>
        <sz val="10"/>
        <rFont val="Arial"/>
        <family val="2"/>
        <charset val="204"/>
      </rPr>
      <t xml:space="preserve">                                         </t>
    </r>
    <r>
      <rPr>
        <b/>
        <sz val="10"/>
        <rFont val="Arial"/>
        <family val="2"/>
        <charset val="204"/>
      </rPr>
      <t>Оразбекова Динара Тлеукеновна</t>
    </r>
  </si>
  <si>
    <t xml:space="preserve">                                                 (фамилия, имя, отчество)</t>
  </si>
  <si>
    <t>Место печати</t>
  </si>
  <si>
    <t xml:space="preserve">Приложение 2 </t>
  </si>
  <si>
    <t>Приложение 3</t>
  </si>
  <si>
    <t>Консолидированный отчёт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</si>
  <si>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</si>
  <si>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</si>
  <si>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</si>
  <si>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</si>
  <si>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</si>
  <si>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</si>
  <si>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</si>
  <si>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</si>
  <si>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</si>
  <si>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</si>
  <si>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</si>
  <si>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</si>
  <si>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</si>
  <si>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</si>
  <si>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</si>
  <si>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</si>
  <si>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</si>
  <si>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</si>
  <si>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</si>
  <si>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</si>
  <si>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</si>
  <si>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</si>
  <si>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</si>
  <si>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</si>
  <si>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</si>
  <si>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</si>
  <si>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</si>
  <si>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</si>
  <si>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</si>
  <si>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</si>
  <si>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</si>
  <si>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</si>
  <si>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</si>
  <si>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</si>
  <si>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</si>
  <si>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</si>
  <si>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</si>
  <si>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</si>
  <si>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</si>
  <si>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</si>
  <si>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</si>
  <si>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</si>
  <si>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</si>
  <si>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</si>
  <si>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</si>
  <si>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</si>
  <si>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</si>
  <si>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</si>
  <si>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</si>
  <si>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</si>
  <si>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</si>
  <si>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</si>
  <si>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</si>
  <si>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</si>
  <si>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</si>
  <si>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</si>
  <si>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</si>
  <si>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</si>
  <si>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</si>
  <si>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</si>
  <si>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</si>
  <si>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</si>
  <si>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</si>
  <si>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</si>
  <si>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</si>
  <si>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</si>
  <si>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</si>
  <si>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</si>
  <si>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</si>
  <si>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________________________________</t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</si>
  <si>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</si>
  <si>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</si>
  <si>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</si>
  <si>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</si>
  <si>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</si>
  <si>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</si>
  <si>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</si>
  <si>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ОТЧЁТ О ДВИЖЕНИИ ДЕНЕЖНЫХ СРЕДСТВ  </t>
  </si>
  <si>
    <t xml:space="preserve">по состоянию на </t>
  </si>
  <si>
    <t>(прямой метод)</t>
  </si>
  <si>
    <t>Акционерное общество"Ульбинский металлургический завод"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</si>
  <si>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</si>
  <si>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</si>
  <si>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</si>
  <si>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</si>
  <si>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</si>
  <si>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</si>
  <si>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</si>
  <si>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</si>
  <si>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</si>
  <si>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</si>
  <si>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</si>
  <si>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</si>
  <si>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</si>
  <si>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</si>
  <si>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</si>
  <si>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</si>
  <si>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</si>
  <si>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</si>
  <si>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</si>
  <si>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</si>
  <si>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</si>
  <si>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</si>
  <si>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</si>
  <si>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</si>
  <si>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</si>
  <si>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</si>
  <si>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</si>
  <si>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</si>
  <si>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</si>
  <si>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</si>
  <si>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</si>
  <si>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</si>
  <si>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</si>
  <si>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</si>
  <si>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</si>
  <si>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</si>
  <si>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</si>
  <si>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</si>
  <si>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</si>
  <si>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</si>
  <si>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</si>
  <si>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</si>
  <si>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</si>
  <si>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</si>
  <si>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</si>
  <si>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</si>
  <si>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</si>
  <si>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</si>
  <si>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</si>
  <si>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</si>
  <si>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</si>
  <si>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</si>
  <si>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</si>
  <si>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</si>
  <si>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</si>
  <si>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</si>
  <si>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</si>
  <si>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</si>
  <si>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</si>
  <si>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</si>
  <si>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</si>
  <si>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</si>
  <si>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5</t>
  </si>
  <si>
    <t xml:space="preserve">                           Приложение №6</t>
  </si>
  <si>
    <t>Консолидированный отчёт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</si>
  <si>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</si>
  <si>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</si>
  <si>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</si>
  <si>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</si>
  <si>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</si>
  <si>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</si>
  <si>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</si>
  <si>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</si>
  <si>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</si>
  <si>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</si>
  <si>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</si>
  <si>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</si>
  <si>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</si>
  <si>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</si>
  <si>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</si>
  <si>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</si>
  <si>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</si>
  <si>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</si>
  <si>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</si>
  <si>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</si>
  <si>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</si>
  <si>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</si>
  <si>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</si>
  <si>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</si>
  <si>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</si>
  <si>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</si>
  <si>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</si>
  <si>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</si>
  <si>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</si>
  <si>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</si>
  <si>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</si>
  <si>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</si>
  <si>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</si>
  <si>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</si>
  <si>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</si>
  <si>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</si>
  <si>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</si>
  <si>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</si>
  <si>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</si>
  <si>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</si>
  <si>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</si>
  <si>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</si>
  <si>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</si>
  <si>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</si>
  <si>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</si>
  <si>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</si>
  <si>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</si>
  <si>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</si>
  <si>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</si>
  <si>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</si>
  <si>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</si>
  <si>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</si>
  <si>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</si>
  <si>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</si>
  <si>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</si>
  <si>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</si>
  <si>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</si>
  <si>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</si>
  <si>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</si>
  <si>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</si>
  <si>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</si>
  <si>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</si>
  <si>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</si>
  <si>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</si>
  <si>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</si>
  <si>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</si>
  <si>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</si>
  <si>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</si>
  <si>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</si>
  <si>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</si>
  <si>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</si>
  <si>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</si>
  <si>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</si>
  <si>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</si>
  <si>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</si>
  <si>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</si>
  <si>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</si>
  <si>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</si>
  <si>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</si>
  <si>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</si>
  <si>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</si>
  <si>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</si>
  <si>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</si>
  <si>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</si>
  <si>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</si>
  <si>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</si>
  <si>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</si>
  <si>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</si>
  <si>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</si>
  <si>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</si>
  <si>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</si>
  <si>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</si>
  <si>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31 декабря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</si>
</sst>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9" formatCode="#,##0.0000"/>
    <numFmt numFmtId="170" formatCode="_-* #,##0.00_р_._-;\-* #,##0.00_р_._-;_-* &quot;-&quot;??_р_._-;_-@_-"/>
    <numFmt numFmtId="171" formatCode="000"/>
  </numFmts>
  <fonts count="32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170" fontId="1" fillId="0" borderId="0" applyFont="0" applyFill="0" applyBorder="0" applyAlignment="0" applyProtection="0"/>
    <xf numFmtId="164" fontId="1" fillId="0" borderId="0"/>
    <xf numFmtId="164" fontId="1" fillId="0" borderId="0"/>
  </cellStyleXfs>
  <cellXfs count="259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164" fontId="2" fillId="0" borderId="0" xfId="2" applyFont="1" applyAlignment="1" applyProtection="1">
      <alignment wrapText="1"/>
      <protection locked="0"/>
    </xf>
    <xf numFmtId="3" fontId="2" fillId="0" borderId="0" xfId="2" applyNumberFormat="1" applyFont="1" applyFill="1" applyAlignment="1" applyProtection="1">
      <alignment horizontal="left"/>
      <protection locked="0"/>
    </xf>
    <xf numFmtId="0" fontId="3" fillId="0" borderId="0" xfId="2" applyNumberFormat="1" applyFont="1" applyAlignment="1">
      <alignment horizontal="right" vertical="top" wrapText="1"/>
    </xf>
    <xf numFmtId="0" fontId="3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Protection="1">
      <protection locked="0"/>
    </xf>
    <xf numFmtId="14" fontId="3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4" fillId="0" borderId="1" xfId="2" applyNumberFormat="1" applyFont="1" applyBorder="1" applyProtection="1">
      <protection locked="0"/>
    </xf>
    <xf numFmtId="0" fontId="4" fillId="0" borderId="1" xfId="2" applyNumberFormat="1" applyFont="1" applyBorder="1"/>
    <xf numFmtId="165" fontId="5" fillId="0" borderId="0" xfId="2" applyNumberFormat="1" applyFont="1"/>
    <xf numFmtId="165" fontId="5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6" fillId="0" borderId="2" xfId="2" applyNumberFormat="1" applyFont="1" applyBorder="1" applyAlignment="1">
      <alignment vertical="top" wrapText="1"/>
    </xf>
    <xf numFmtId="0" fontId="6" fillId="0" borderId="2" xfId="2" applyNumberFormat="1" applyFont="1" applyBorder="1"/>
    <xf numFmtId="166" fontId="6" fillId="0" borderId="2" xfId="2" applyNumberFormat="1" applyFont="1" applyBorder="1" applyAlignment="1" applyProtection="1">
      <alignment horizontal="right"/>
      <protection locked="0"/>
    </xf>
    <xf numFmtId="165" fontId="7" fillId="0" borderId="0" xfId="2" applyNumberFormat="1" applyFont="1"/>
    <xf numFmtId="164" fontId="3" fillId="0" borderId="0" xfId="2" applyFont="1"/>
    <xf numFmtId="0" fontId="4" fillId="0" borderId="2" xfId="2" applyNumberFormat="1" applyFont="1" applyBorder="1" applyAlignment="1">
      <alignment vertical="top" wrapText="1"/>
    </xf>
    <xf numFmtId="0" fontId="4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Alignment="1" applyProtection="1">
      <alignment horizontal="right" wrapText="1"/>
      <protection locked="0"/>
    </xf>
    <xf numFmtId="166" fontId="4" fillId="0" borderId="2" xfId="2" applyNumberFormat="1" applyFont="1" applyBorder="1" applyAlignment="1" applyProtection="1">
      <alignment horizontal="right"/>
      <protection locked="0"/>
    </xf>
    <xf numFmtId="49" fontId="4" fillId="0" borderId="2" xfId="2" applyNumberFormat="1" applyFont="1" applyFill="1" applyBorder="1" applyAlignment="1">
      <alignment horizontal="center"/>
    </xf>
    <xf numFmtId="166" fontId="4" fillId="0" borderId="2" xfId="2" applyNumberFormat="1" applyFont="1" applyFill="1" applyBorder="1" applyAlignment="1" applyProtection="1">
      <alignment horizontal="right"/>
      <protection locked="0"/>
    </xf>
    <xf numFmtId="0" fontId="4" fillId="0" borderId="2" xfId="2" applyNumberFormat="1" applyFont="1" applyFill="1" applyBorder="1" applyAlignment="1">
      <alignment horizontal="center"/>
    </xf>
    <xf numFmtId="166" fontId="4" fillId="0" borderId="2" xfId="2" applyNumberFormat="1" applyFont="1" applyFill="1" applyBorder="1" applyAlignment="1">
      <alignment horizontal="right"/>
    </xf>
    <xf numFmtId="166" fontId="4" fillId="0" borderId="2" xfId="2" applyNumberFormat="1" applyFont="1" applyBorder="1" applyAlignment="1">
      <alignment horizontal="right"/>
    </xf>
    <xf numFmtId="166" fontId="4" fillId="0" borderId="2" xfId="2" quotePrefix="1" applyNumberFormat="1" applyFont="1" applyFill="1" applyBorder="1" applyAlignment="1">
      <alignment horizontal="right" wrapText="1"/>
    </xf>
    <xf numFmtId="166" fontId="4" fillId="0" borderId="2" xfId="2" quotePrefix="1" applyNumberFormat="1" applyFont="1" applyBorder="1" applyAlignment="1">
      <alignment horizontal="right" wrapText="1"/>
    </xf>
    <xf numFmtId="164" fontId="0" fillId="0" borderId="2" xfId="0" applyBorder="1" applyAlignment="1">
      <alignment horizontal="left" indent="2"/>
    </xf>
    <xf numFmtId="166" fontId="8" fillId="0" borderId="2" xfId="2" applyNumberFormat="1" applyFont="1" applyFill="1" applyBorder="1" applyAlignment="1" applyProtection="1">
      <alignment horizontal="right"/>
      <protection locked="0"/>
    </xf>
    <xf numFmtId="166" fontId="8" fillId="0" borderId="2" xfId="2" applyNumberFormat="1" applyFont="1" applyBorder="1" applyAlignment="1" applyProtection="1">
      <alignment horizontal="right"/>
      <protection locked="0"/>
    </xf>
    <xf numFmtId="165" fontId="9" fillId="0" borderId="0" xfId="2" applyNumberFormat="1" applyFont="1"/>
    <xf numFmtId="164" fontId="10" fillId="0" borderId="0" xfId="2" applyFont="1"/>
    <xf numFmtId="164" fontId="11" fillId="0" borderId="0" xfId="2" applyFont="1"/>
    <xf numFmtId="0" fontId="12" fillId="0" borderId="2" xfId="2" applyNumberFormat="1" applyFont="1" applyBorder="1" applyAlignment="1">
      <alignment vertical="top" wrapText="1"/>
    </xf>
    <xf numFmtId="49" fontId="12" fillId="0" borderId="2" xfId="2" applyNumberFormat="1" applyFont="1" applyFill="1" applyBorder="1" applyAlignment="1">
      <alignment horizontal="center"/>
    </xf>
    <xf numFmtId="166" fontId="12" fillId="0" borderId="2" xfId="2" applyNumberFormat="1" applyFont="1" applyFill="1" applyBorder="1" applyAlignment="1" applyProtection="1">
      <alignment horizontal="right"/>
      <protection locked="0"/>
    </xf>
    <xf numFmtId="166" fontId="12" fillId="0" borderId="2" xfId="2" applyNumberFormat="1" applyFont="1" applyBorder="1" applyAlignment="1" applyProtection="1">
      <alignment horizontal="right"/>
      <protection locked="0"/>
    </xf>
    <xf numFmtId="165" fontId="12" fillId="0" borderId="0" xfId="2" applyNumberFormat="1" applyFont="1"/>
    <xf numFmtId="164" fontId="13" fillId="0" borderId="0" xfId="2" applyFont="1"/>
    <xf numFmtId="164" fontId="12" fillId="0" borderId="0" xfId="2" applyFont="1"/>
    <xf numFmtId="165" fontId="13" fillId="0" borderId="0" xfId="2" applyNumberFormat="1" applyFont="1"/>
    <xf numFmtId="0" fontId="6" fillId="0" borderId="2" xfId="2" applyNumberFormat="1" applyFont="1" applyFill="1" applyBorder="1" applyAlignment="1">
      <alignment horizontal="center"/>
    </xf>
    <xf numFmtId="166" fontId="6" fillId="0" borderId="2" xfId="2" quotePrefix="1" applyNumberFormat="1" applyFont="1" applyFill="1" applyBorder="1" applyAlignment="1">
      <alignment horizontal="right" wrapText="1"/>
    </xf>
    <xf numFmtId="166" fontId="6" fillId="0" borderId="2" xfId="2" quotePrefix="1" applyNumberFormat="1" applyFont="1" applyBorder="1" applyAlignment="1">
      <alignment horizontal="right" wrapText="1"/>
    </xf>
    <xf numFmtId="166" fontId="6" fillId="0" borderId="2" xfId="2" applyNumberFormat="1" applyFont="1" applyFill="1" applyBorder="1" applyAlignment="1" applyProtection="1">
      <alignment horizontal="right"/>
      <protection locked="0"/>
    </xf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Fill="1" applyBorder="1" applyAlignment="1">
      <alignment horizontal="center"/>
    </xf>
    <xf numFmtId="166" fontId="2" fillId="0" borderId="2" xfId="2" quotePrefix="1" applyNumberFormat="1" applyFont="1" applyFill="1" applyBorder="1" applyAlignment="1">
      <alignment horizontal="right" wrapText="1"/>
    </xf>
    <xf numFmtId="166" fontId="2" fillId="0" borderId="2" xfId="2" quotePrefix="1" applyNumberFormat="1" applyFont="1" applyBorder="1" applyAlignment="1">
      <alignment horizontal="right" wrapText="1"/>
    </xf>
    <xf numFmtId="164" fontId="0" fillId="0" borderId="2" xfId="0" applyBorder="1" applyAlignment="1">
      <alignment horizontal="left"/>
    </xf>
    <xf numFmtId="166" fontId="10" fillId="0" borderId="2" xfId="2" applyNumberFormat="1" applyFont="1" applyFill="1" applyBorder="1" applyAlignment="1" applyProtection="1">
      <alignment horizontal="right"/>
      <protection locked="0"/>
    </xf>
    <xf numFmtId="166" fontId="10" fillId="0" borderId="2" xfId="2" applyNumberFormat="1" applyFont="1" applyBorder="1" applyAlignment="1" applyProtection="1">
      <alignment horizontal="right"/>
      <protection locked="0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>
      <alignment horizontal="right"/>
    </xf>
    <xf numFmtId="164" fontId="14" fillId="0" borderId="2" xfId="0" applyFont="1" applyBorder="1" applyAlignment="1">
      <alignment horizontal="left" indent="2"/>
    </xf>
    <xf numFmtId="166" fontId="13" fillId="0" borderId="2" xfId="2" applyNumberFormat="1" applyFont="1" applyBorder="1" applyAlignment="1" applyProtection="1">
      <alignment horizontal="right"/>
      <protection locked="0"/>
    </xf>
    <xf numFmtId="0" fontId="6" fillId="0" borderId="2" xfId="2" applyNumberFormat="1" applyFont="1" applyBorder="1" applyAlignment="1">
      <alignment horizontal="center"/>
    </xf>
    <xf numFmtId="0" fontId="6" fillId="0" borderId="2" xfId="2" applyNumberFormat="1" applyFont="1" applyBorder="1" applyAlignment="1">
      <alignment horizontal="left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166" fontId="6" fillId="0" borderId="2" xfId="2" applyNumberFormat="1" applyFont="1" applyBorder="1" applyAlignment="1" applyProtection="1">
      <alignment horizontal="right" vertical="center" wrapText="1"/>
      <protection locked="0"/>
    </xf>
    <xf numFmtId="165" fontId="7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0" fillId="0" borderId="2" xfId="0" applyNumberFormat="1" applyBorder="1" applyAlignment="1" applyProtection="1">
      <alignment horizontal="left" indent="1"/>
      <protection hidden="1"/>
    </xf>
    <xf numFmtId="0" fontId="12" fillId="0" borderId="2" xfId="2" applyNumberFormat="1" applyFont="1" applyFill="1" applyBorder="1" applyAlignment="1">
      <alignment horizontal="center"/>
    </xf>
    <xf numFmtId="0" fontId="6" fillId="0" borderId="2" xfId="2" applyNumberFormat="1" applyFont="1" applyFill="1" applyBorder="1"/>
    <xf numFmtId="166" fontId="6" fillId="0" borderId="2" xfId="2" applyNumberFormat="1" applyFont="1" applyBorder="1" applyAlignment="1">
      <alignment horizontal="right"/>
    </xf>
    <xf numFmtId="0" fontId="0" fillId="0" borderId="2" xfId="0" applyNumberFormat="1" applyBorder="1" applyAlignment="1" applyProtection="1">
      <alignment horizontal="left" wrapText="1" indent="1"/>
      <protection hidden="1"/>
    </xf>
    <xf numFmtId="0" fontId="4" fillId="0" borderId="2" xfId="2" applyNumberFormat="1" applyFont="1" applyFill="1" applyBorder="1" applyAlignment="1">
      <alignment vertical="top" wrapText="1"/>
    </xf>
    <xf numFmtId="0" fontId="4" fillId="0" borderId="0" xfId="2" applyNumberFormat="1" applyFont="1" applyAlignment="1" applyProtection="1">
      <alignment vertical="top" wrapText="1"/>
      <protection locked="0"/>
    </xf>
    <xf numFmtId="0" fontId="4" fillId="0" borderId="0" xfId="2" applyNumberFormat="1" applyFont="1" applyProtection="1">
      <protection locked="0"/>
    </xf>
    <xf numFmtId="166" fontId="5" fillId="0" borderId="0" xfId="2" applyNumberFormat="1" applyFont="1"/>
    <xf numFmtId="0" fontId="2" fillId="0" borderId="0" xfId="2" applyNumberFormat="1" applyFont="1" applyProtection="1">
      <protection locked="0"/>
    </xf>
    <xf numFmtId="0" fontId="2" fillId="0" borderId="1" xfId="2" applyNumberFormat="1" applyFont="1" applyBorder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1" fillId="0" borderId="0" xfId="0" applyFont="1" applyProtection="1">
      <protection locked="0"/>
    </xf>
    <xf numFmtId="164" fontId="2" fillId="0" borderId="0" xfId="2" applyFont="1" applyAlignment="1" applyProtection="1">
      <alignment vertical="top" wrapText="1"/>
      <protection locked="0"/>
    </xf>
    <xf numFmtId="0" fontId="2" fillId="0" borderId="0" xfId="2" applyNumberFormat="1" applyFont="1"/>
    <xf numFmtId="0" fontId="2" fillId="0" borderId="0" xfId="2" applyNumberFormat="1" applyFont="1" applyAlignment="1">
      <alignment horizontal="right"/>
    </xf>
    <xf numFmtId="0" fontId="10" fillId="0" borderId="0" xfId="2" applyNumberFormat="1" applyFont="1"/>
    <xf numFmtId="0" fontId="3" fillId="0" borderId="0" xfId="2" applyNumberFormat="1" applyFont="1" applyAlignment="1" applyProtection="1">
      <alignment horizontal="right"/>
      <protection locked="0"/>
    </xf>
    <xf numFmtId="0" fontId="4" fillId="0" borderId="1" xfId="2" applyNumberFormat="1" applyFont="1" applyBorder="1" applyAlignment="1" applyProtection="1">
      <alignment horizontal="right"/>
      <protection locked="0"/>
    </xf>
    <xf numFmtId="0" fontId="4" fillId="0" borderId="1" xfId="2" applyNumberFormat="1" applyFont="1" applyBorder="1" applyAlignment="1">
      <alignment horizontal="right"/>
    </xf>
    <xf numFmtId="0" fontId="5" fillId="0" borderId="0" xfId="2" applyNumberFormat="1" applyFont="1"/>
    <xf numFmtId="0" fontId="15" fillId="0" borderId="0" xfId="2" applyNumberFormat="1" applyFont="1"/>
    <xf numFmtId="0" fontId="11" fillId="0" borderId="0" xfId="2" applyNumberFormat="1" applyFont="1"/>
    <xf numFmtId="0" fontId="5" fillId="0" borderId="0" xfId="2" applyNumberFormat="1" applyFont="1" applyAlignment="1">
      <alignment vertical="center"/>
    </xf>
    <xf numFmtId="0" fontId="15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164" fontId="5" fillId="0" borderId="0" xfId="0" applyFont="1" applyAlignment="1">
      <alignment horizontal="center" textRotation="90" wrapText="1"/>
    </xf>
    <xf numFmtId="164" fontId="9" fillId="0" borderId="0" xfId="0" applyFont="1" applyAlignment="1">
      <alignment horizontal="center" textRotation="90" wrapText="1"/>
    </xf>
    <xf numFmtId="0" fontId="4" fillId="0" borderId="2" xfId="2" applyNumberFormat="1" applyFont="1" applyBorder="1" applyAlignment="1">
      <alignment wrapText="1"/>
    </xf>
    <xf numFmtId="49" fontId="4" fillId="0" borderId="2" xfId="2" applyNumberFormat="1" applyFont="1" applyBorder="1" applyAlignment="1">
      <alignment horizontal="center"/>
    </xf>
    <xf numFmtId="166" fontId="16" fillId="0" borderId="2" xfId="0" applyNumberFormat="1" applyFont="1" applyBorder="1" applyAlignment="1" applyProtection="1">
      <alignment horizontal="left" wrapText="1"/>
      <protection locked="0"/>
    </xf>
    <xf numFmtId="166" fontId="16" fillId="0" borderId="2" xfId="0" applyNumberFormat="1" applyFont="1" applyBorder="1" applyAlignment="1" applyProtection="1">
      <alignment horizontal="left" vertical="top" wrapText="1"/>
      <protection locked="0"/>
    </xf>
    <xf numFmtId="166" fontId="5" fillId="0" borderId="0" xfId="0" applyNumberFormat="1" applyFont="1"/>
    <xf numFmtId="166" fontId="4" fillId="0" borderId="2" xfId="2" applyNumberFormat="1" applyFont="1" applyBorder="1" applyProtection="1">
      <protection locked="0"/>
    </xf>
    <xf numFmtId="0" fontId="6" fillId="0" borderId="2" xfId="2" applyNumberFormat="1" applyFont="1" applyBorder="1" applyAlignment="1">
      <alignment wrapText="1"/>
    </xf>
    <xf numFmtId="49" fontId="6" fillId="0" borderId="2" xfId="2" applyNumberFormat="1" applyFont="1" applyBorder="1" applyAlignment="1">
      <alignment horizontal="center"/>
    </xf>
    <xf numFmtId="166" fontId="6" fillId="0" borderId="2" xfId="2" quotePrefix="1" applyNumberFormat="1" applyFont="1" applyBorder="1" applyAlignment="1">
      <alignment horizontal="center"/>
    </xf>
    <xf numFmtId="166" fontId="7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19" fillId="0" borderId="0" xfId="2" applyNumberFormat="1" applyFont="1"/>
    <xf numFmtId="0" fontId="3" fillId="0" borderId="0" xfId="2" applyNumberFormat="1" applyFont="1"/>
    <xf numFmtId="166" fontId="4" fillId="0" borderId="2" xfId="2" applyNumberFormat="1" applyFont="1" applyFill="1" applyBorder="1" applyProtection="1">
      <protection locked="0"/>
    </xf>
    <xf numFmtId="166" fontId="6" fillId="0" borderId="2" xfId="2" quotePrefix="1" applyNumberFormat="1" applyFont="1" applyFill="1" applyBorder="1" applyAlignment="1">
      <alignment horizontal="center"/>
    </xf>
    <xf numFmtId="166" fontId="15" fillId="0" borderId="0" xfId="2" applyNumberFormat="1" applyFont="1"/>
    <xf numFmtId="166" fontId="11" fillId="0" borderId="0" xfId="2" applyNumberFormat="1" applyFont="1"/>
    <xf numFmtId="0" fontId="20" fillId="0" borderId="0" xfId="2" applyNumberFormat="1" applyFont="1"/>
    <xf numFmtId="166" fontId="17" fillId="0" borderId="0" xfId="2" applyNumberFormat="1" applyFont="1"/>
    <xf numFmtId="0" fontId="4" fillId="0" borderId="2" xfId="2" applyNumberFormat="1" applyFont="1" applyFill="1" applyBorder="1" applyAlignment="1">
      <alignment wrapText="1"/>
    </xf>
    <xf numFmtId="0" fontId="6" fillId="0" borderId="2" xfId="2" applyNumberFormat="1" applyFont="1" applyFill="1" applyBorder="1" applyAlignment="1">
      <alignment wrapText="1"/>
    </xf>
    <xf numFmtId="49" fontId="6" fillId="0" borderId="2" xfId="2" applyNumberFormat="1" applyFont="1" applyFill="1" applyBorder="1" applyAlignment="1">
      <alignment horizontal="center"/>
    </xf>
    <xf numFmtId="166" fontId="4" fillId="0" borderId="5" xfId="2" applyNumberFormat="1" applyFont="1" applyBorder="1" applyProtection="1">
      <protection locked="0"/>
    </xf>
    <xf numFmtId="166" fontId="6" fillId="0" borderId="2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4" fillId="0" borderId="2" xfId="2" applyNumberFormat="1" applyFont="1" applyBorder="1"/>
    <xf numFmtId="169" fontId="4" fillId="0" borderId="2" xfId="2" applyNumberFormat="1" applyFont="1" applyBorder="1" applyProtection="1">
      <protection locked="0"/>
    </xf>
    <xf numFmtId="0" fontId="4" fillId="0" borderId="0" xfId="2" applyNumberFormat="1" applyFont="1"/>
    <xf numFmtId="0" fontId="6" fillId="0" borderId="0" xfId="2" applyNumberFormat="1" applyFont="1"/>
    <xf numFmtId="0" fontId="5" fillId="0" borderId="0" xfId="2" applyNumberFormat="1" applyFont="1" applyProtection="1">
      <protection locked="0"/>
    </xf>
    <xf numFmtId="0" fontId="15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164" fontId="23" fillId="0" borderId="0" xfId="0" applyFont="1" applyFill="1" applyProtection="1">
      <protection locked="0"/>
    </xf>
    <xf numFmtId="164" fontId="0" fillId="0" borderId="0" xfId="0" applyFill="1" applyProtection="1">
      <protection locked="0"/>
    </xf>
    <xf numFmtId="164" fontId="1" fillId="0" borderId="0" xfId="0" applyFont="1" applyFill="1" applyAlignment="1" applyProtection="1">
      <alignment horizontal="right"/>
      <protection locked="0"/>
    </xf>
    <xf numFmtId="165" fontId="24" fillId="0" borderId="0" xfId="1" applyNumberFormat="1" applyFont="1" applyFill="1" applyProtection="1"/>
    <xf numFmtId="164" fontId="16" fillId="0" borderId="0" xfId="0" applyFont="1" applyFill="1" applyAlignment="1">
      <alignment horizontal="right" vertical="top"/>
    </xf>
    <xf numFmtId="164" fontId="25" fillId="0" borderId="0" xfId="0" applyFont="1" applyFill="1" applyAlignment="1" applyProtection="1">
      <alignment horizontal="center"/>
      <protection locked="0"/>
    </xf>
    <xf numFmtId="164" fontId="16" fillId="0" borderId="0" xfId="0" applyFont="1" applyFill="1"/>
    <xf numFmtId="14" fontId="25" fillId="0" borderId="0" xfId="0" applyNumberFormat="1" applyFont="1" applyFill="1" applyProtection="1">
      <protection locked="0"/>
    </xf>
    <xf numFmtId="164" fontId="26" fillId="0" borderId="0" xfId="0" applyFont="1" applyFill="1" applyAlignment="1">
      <alignment horizontal="right" vertical="top"/>
    </xf>
    <xf numFmtId="164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3" fontId="26" fillId="0" borderId="0" xfId="0" applyNumberFormat="1" applyFont="1" applyFill="1" applyAlignment="1">
      <alignment horizontal="right"/>
    </xf>
    <xf numFmtId="164" fontId="3" fillId="0" borderId="0" xfId="0" applyFont="1" applyFill="1" applyProtection="1">
      <protection locked="0"/>
    </xf>
    <xf numFmtId="164" fontId="26" fillId="0" borderId="0" xfId="0" applyFont="1" applyFill="1"/>
    <xf numFmtId="164" fontId="2" fillId="0" borderId="0" xfId="0" applyFont="1" applyFill="1" applyAlignment="1" applyProtection="1">
      <alignment horizontal="center" vertical="top"/>
      <protection locked="0"/>
    </xf>
    <xf numFmtId="164" fontId="26" fillId="0" borderId="0" xfId="0" applyFont="1" applyFill="1" applyAlignment="1">
      <alignment horizontal="right"/>
    </xf>
    <xf numFmtId="0" fontId="2" fillId="0" borderId="0" xfId="0" applyNumberFormat="1" applyFont="1" applyFill="1" applyProtection="1">
      <protection locked="0"/>
    </xf>
    <xf numFmtId="0" fontId="2" fillId="0" borderId="0" xfId="0" applyNumberFormat="1" applyFont="1" applyFill="1" applyAlignment="1">
      <alignment horizontal="right" vertical="top"/>
    </xf>
    <xf numFmtId="0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  <protection locked="0"/>
    </xf>
    <xf numFmtId="0" fontId="3" fillId="0" borderId="2" xfId="0" applyNumberFormat="1" applyFont="1" applyFill="1" applyBorder="1" applyProtection="1">
      <protection locked="0"/>
    </xf>
    <xf numFmtId="0" fontId="3" fillId="0" borderId="2" xfId="0" applyNumberFormat="1" applyFont="1" applyFill="1" applyBorder="1"/>
    <xf numFmtId="171" fontId="3" fillId="0" borderId="2" xfId="0" applyNumberFormat="1" applyFont="1" applyFill="1" applyBorder="1" applyAlignment="1" applyProtection="1">
      <alignment horizontal="center" vertical="top"/>
      <protection locked="0"/>
    </xf>
    <xf numFmtId="3" fontId="3" fillId="0" borderId="2" xfId="0" applyNumberFormat="1" applyFont="1" applyFill="1" applyBorder="1" applyAlignment="1">
      <alignment horizontal="right" wrapText="1"/>
    </xf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 applyProtection="1">
      <alignment horizontal="center" vertical="top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171" fontId="2" fillId="0" borderId="2" xfId="0" applyNumberFormat="1" applyFont="1" applyFill="1" applyBorder="1" applyAlignment="1" applyProtection="1">
      <alignment horizontal="center" vertical="top"/>
      <protection locked="0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0" fontId="2" fillId="0" borderId="2" xfId="0" applyNumberFormat="1" applyFont="1" applyFill="1" applyBorder="1" applyAlignment="1">
      <alignment horizontal="left" vertical="top"/>
    </xf>
    <xf numFmtId="3" fontId="2" fillId="0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2" xfId="3" applyNumberFormat="1" applyFont="1" applyFill="1" applyBorder="1" applyAlignment="1" applyProtection="1">
      <alignment horizontal="right" wrapText="1"/>
      <protection locked="0"/>
    </xf>
    <xf numFmtId="3" fontId="3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 vertical="top"/>
    </xf>
    <xf numFmtId="3" fontId="2" fillId="0" borderId="2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 applyProtection="1">
      <alignment horizontal="left" wrapText="1"/>
      <protection locked="0"/>
    </xf>
    <xf numFmtId="3" fontId="2" fillId="0" borderId="2" xfId="3" applyNumberFormat="1" applyFont="1" applyFill="1" applyBorder="1" applyAlignment="1" applyProtection="1">
      <alignment horizontal="left" wrapText="1"/>
      <protection locked="0"/>
    </xf>
    <xf numFmtId="0" fontId="3" fillId="0" borderId="2" xfId="0" applyNumberFormat="1" applyFont="1" applyFill="1" applyBorder="1" applyAlignment="1">
      <alignment wrapText="1"/>
    </xf>
    <xf numFmtId="3" fontId="3" fillId="0" borderId="2" xfId="0" applyNumberFormat="1" applyFont="1" applyFill="1" applyBorder="1"/>
    <xf numFmtId="3" fontId="3" fillId="0" borderId="2" xfId="0" applyNumberFormat="1" applyFont="1" applyFill="1" applyBorder="1" applyAlignment="1" applyProtection="1">
      <alignment horizontal="left" vertical="top" wrapText="1"/>
      <protection locked="0"/>
    </xf>
    <xf numFmtId="3" fontId="3" fillId="0" borderId="2" xfId="0" applyNumberFormat="1" applyFont="1" applyFill="1" applyBorder="1" applyProtection="1">
      <protection locked="0"/>
    </xf>
    <xf numFmtId="0" fontId="2" fillId="0" borderId="2" xfId="0" applyNumberFormat="1" applyFont="1" applyFill="1" applyBorder="1" applyAlignment="1">
      <alignment vertical="top" wrapText="1"/>
    </xf>
    <xf numFmtId="3" fontId="3" fillId="0" borderId="2" xfId="0" applyNumberFormat="1" applyFont="1" applyFill="1" applyBorder="1" applyAlignment="1" applyProtection="1">
      <alignment horizontal="right" wrapText="1"/>
      <protection locked="0"/>
    </xf>
    <xf numFmtId="3" fontId="2" fillId="0" borderId="2" xfId="0" applyNumberFormat="1" applyFont="1" applyFill="1" applyBorder="1" applyAlignment="1">
      <alignment horizontal="right" wrapText="1"/>
    </xf>
    <xf numFmtId="164" fontId="0" fillId="0" borderId="0" xfId="0" applyFill="1"/>
    <xf numFmtId="0" fontId="4" fillId="0" borderId="0" xfId="0" applyNumberFormat="1" applyFont="1" applyFill="1" applyProtection="1">
      <protection locked="0"/>
    </xf>
    <xf numFmtId="164" fontId="2" fillId="0" borderId="0" xfId="2" applyFont="1" applyFill="1" applyAlignment="1">
      <alignment vertical="top" wrapText="1"/>
    </xf>
    <xf numFmtId="164" fontId="2" fillId="0" borderId="0" xfId="2" applyFont="1" applyFill="1"/>
    <xf numFmtId="49" fontId="2" fillId="0" borderId="0" xfId="2" applyNumberFormat="1" applyFont="1" applyFill="1" applyProtection="1">
      <protection locked="0"/>
    </xf>
    <xf numFmtId="165" fontId="2" fillId="0" borderId="0" xfId="2" applyNumberFormat="1" applyFont="1" applyFill="1"/>
    <xf numFmtId="164" fontId="1" fillId="0" borderId="0" xfId="0" applyFont="1" applyFill="1" applyAlignment="1">
      <alignment horizontal="right"/>
    </xf>
    <xf numFmtId="164" fontId="1" fillId="0" borderId="0" xfId="0" applyFont="1" applyFill="1" applyProtection="1">
      <protection locked="0"/>
    </xf>
    <xf numFmtId="0" fontId="16" fillId="0" borderId="0" xfId="2" applyNumberFormat="1" applyFont="1" applyFill="1" applyAlignment="1" applyProtection="1">
      <alignment wrapText="1"/>
      <protection locked="0"/>
    </xf>
    <xf numFmtId="165" fontId="1" fillId="0" borderId="0" xfId="1" applyNumberFormat="1" applyFont="1" applyFill="1" applyProtection="1"/>
    <xf numFmtId="164" fontId="1" fillId="0" borderId="0" xfId="0" applyFont="1" applyFill="1"/>
    <xf numFmtId="0" fontId="16" fillId="0" borderId="0" xfId="2" applyNumberFormat="1" applyFont="1" applyFill="1" applyProtection="1">
      <protection locked="0"/>
    </xf>
    <xf numFmtId="170" fontId="16" fillId="0" borderId="0" xfId="1" applyFont="1" applyFill="1" applyProtection="1"/>
    <xf numFmtId="0" fontId="16" fillId="0" borderId="0" xfId="2" applyNumberFormat="1" applyFont="1" applyFill="1"/>
    <xf numFmtId="0" fontId="16" fillId="0" borderId="0" xfId="2" applyNumberFormat="1" applyFont="1" applyFill="1" applyAlignment="1" applyProtection="1">
      <alignment horizontal="right"/>
      <protection locked="0"/>
    </xf>
    <xf numFmtId="0" fontId="26" fillId="0" borderId="0" xfId="2" applyNumberFormat="1" applyFont="1" applyFill="1" applyAlignment="1" applyProtection="1">
      <alignment horizontal="right"/>
      <protection locked="0"/>
    </xf>
    <xf numFmtId="0" fontId="26" fillId="0" borderId="0" xfId="2" applyNumberFormat="1" applyFont="1" applyFill="1" applyProtection="1">
      <protection locked="0"/>
    </xf>
    <xf numFmtId="0" fontId="26" fillId="0" borderId="0" xfId="2" applyNumberFormat="1" applyFont="1" applyFill="1" applyAlignment="1" applyProtection="1">
      <alignment wrapText="1"/>
      <protection locked="0"/>
    </xf>
    <xf numFmtId="14" fontId="26" fillId="0" borderId="0" xfId="2" applyNumberFormat="1" applyFont="1" applyFill="1" applyAlignment="1" applyProtection="1">
      <alignment horizontal="left" wrapText="1"/>
      <protection locked="0"/>
    </xf>
    <xf numFmtId="0" fontId="27" fillId="0" borderId="1" xfId="2" applyNumberFormat="1" applyFont="1" applyFill="1" applyBorder="1" applyProtection="1">
      <protection locked="0"/>
    </xf>
    <xf numFmtId="0" fontId="27" fillId="0" borderId="1" xfId="2" applyNumberFormat="1" applyFont="1" applyFill="1" applyBorder="1" applyAlignment="1" applyProtection="1">
      <alignment wrapText="1"/>
      <protection locked="0"/>
    </xf>
    <xf numFmtId="0" fontId="27" fillId="0" borderId="1" xfId="2" applyNumberFormat="1" applyFont="1" applyFill="1" applyBorder="1" applyAlignment="1" applyProtection="1">
      <alignment horizontal="right"/>
      <protection locked="0"/>
    </xf>
    <xf numFmtId="170" fontId="28" fillId="0" borderId="0" xfId="1" applyFont="1" applyFill="1" applyProtection="1"/>
    <xf numFmtId="0" fontId="16" fillId="0" borderId="0" xfId="2" applyNumberFormat="1" applyFont="1" applyFill="1" applyAlignment="1">
      <alignment horizontal="center" vertical="center"/>
    </xf>
    <xf numFmtId="0" fontId="2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2" applyNumberFormat="1" applyFont="1" applyFill="1" applyBorder="1" applyAlignment="1">
      <alignment wrapText="1"/>
    </xf>
    <xf numFmtId="49" fontId="29" fillId="0" borderId="2" xfId="2" applyNumberFormat="1" applyFont="1" applyFill="1" applyBorder="1" applyAlignment="1" applyProtection="1">
      <alignment horizontal="center" wrapText="1"/>
      <protection locked="0"/>
    </xf>
    <xf numFmtId="166" fontId="30" fillId="0" borderId="2" xfId="2" applyNumberFormat="1" applyFont="1" applyFill="1" applyBorder="1" applyAlignment="1" applyProtection="1">
      <alignment wrapText="1"/>
      <protection locked="0"/>
    </xf>
    <xf numFmtId="166" fontId="30" fillId="0" borderId="2" xfId="2" quotePrefix="1" applyNumberFormat="1" applyFont="1" applyFill="1" applyBorder="1" applyAlignment="1" applyProtection="1">
      <alignment wrapText="1"/>
      <protection locked="0"/>
    </xf>
    <xf numFmtId="170" fontId="31" fillId="0" borderId="0" xfId="1" applyFont="1" applyFill="1" applyProtection="1"/>
    <xf numFmtId="0" fontId="26" fillId="0" borderId="0" xfId="2" applyNumberFormat="1" applyFont="1" applyFill="1"/>
    <xf numFmtId="0" fontId="27" fillId="0" borderId="2" xfId="2" applyNumberFormat="1" applyFont="1" applyFill="1" applyBorder="1" applyAlignment="1">
      <alignment wrapText="1"/>
    </xf>
    <xf numFmtId="49" fontId="27" fillId="0" borderId="2" xfId="2" applyNumberFormat="1" applyFont="1" applyFill="1" applyBorder="1" applyAlignment="1" applyProtection="1">
      <alignment horizontal="center" wrapText="1"/>
      <protection locked="0"/>
    </xf>
    <xf numFmtId="166" fontId="27" fillId="0" borderId="2" xfId="2" applyNumberFormat="1" applyFont="1" applyFill="1" applyBorder="1" applyAlignment="1" applyProtection="1">
      <alignment wrapText="1"/>
      <protection locked="0"/>
    </xf>
    <xf numFmtId="166" fontId="27" fillId="0" borderId="2" xfId="2" quotePrefix="1" applyNumberFormat="1" applyFont="1" applyFill="1" applyBorder="1" applyAlignment="1" applyProtection="1">
      <alignment wrapText="1"/>
      <protection locked="0"/>
    </xf>
    <xf numFmtId="166" fontId="16" fillId="0" borderId="2" xfId="0" applyNumberFormat="1" applyFont="1" applyFill="1" applyBorder="1" applyAlignment="1" applyProtection="1">
      <alignment wrapText="1"/>
      <protection locked="0"/>
    </xf>
    <xf numFmtId="166" fontId="30" fillId="0" borderId="2" xfId="2" quotePrefix="1" applyNumberFormat="1" applyFont="1" applyFill="1" applyBorder="1" applyProtection="1">
      <protection locked="0"/>
    </xf>
    <xf numFmtId="166" fontId="30" fillId="0" borderId="2" xfId="2" applyNumberFormat="1" applyFont="1" applyFill="1" applyBorder="1" applyProtection="1">
      <protection locked="0"/>
    </xf>
    <xf numFmtId="166" fontId="16" fillId="0" borderId="2" xfId="0" applyNumberFormat="1" applyFont="1" applyFill="1" applyBorder="1" applyProtection="1">
      <protection locked="0"/>
    </xf>
    <xf numFmtId="166" fontId="16" fillId="0" borderId="2" xfId="0" quotePrefix="1" applyNumberFormat="1" applyFont="1" applyFill="1" applyBorder="1" applyProtection="1">
      <protection locked="0"/>
    </xf>
    <xf numFmtId="0" fontId="27" fillId="0" borderId="2" xfId="2" applyNumberFormat="1" applyFont="1" applyFill="1" applyBorder="1" applyAlignment="1">
      <alignment vertical="top" wrapText="1"/>
    </xf>
    <xf numFmtId="49" fontId="27" fillId="0" borderId="2" xfId="2" applyNumberFormat="1" applyFont="1" applyFill="1" applyBorder="1" applyAlignment="1" applyProtection="1">
      <alignment horizontal="center" vertical="top" wrapText="1"/>
      <protection locked="0"/>
    </xf>
    <xf numFmtId="166" fontId="16" fillId="0" borderId="2" xfId="0" applyNumberFormat="1" applyFont="1" applyFill="1" applyBorder="1" applyAlignment="1" applyProtection="1">
      <alignment vertical="top" wrapText="1"/>
      <protection locked="0"/>
    </xf>
    <xf numFmtId="166" fontId="27" fillId="0" borderId="2" xfId="2" applyNumberFormat="1" applyFont="1" applyFill="1" applyBorder="1" applyAlignment="1" applyProtection="1">
      <alignment vertical="top" wrapText="1"/>
      <protection locked="0"/>
    </xf>
    <xf numFmtId="166" fontId="27" fillId="0" borderId="2" xfId="2" quotePrefix="1" applyNumberFormat="1" applyFont="1" applyFill="1" applyBorder="1" applyAlignment="1" applyProtection="1">
      <alignment vertical="top" wrapText="1"/>
      <protection locked="0"/>
    </xf>
    <xf numFmtId="166" fontId="30" fillId="0" borderId="2" xfId="2" quotePrefix="1" applyNumberFormat="1" applyFont="1" applyFill="1" applyBorder="1" applyAlignment="1" applyProtection="1">
      <alignment vertical="top" wrapText="1"/>
      <protection locked="0"/>
    </xf>
    <xf numFmtId="166" fontId="16" fillId="0" borderId="2" xfId="0" quotePrefix="1" applyNumberFormat="1" applyFont="1" applyFill="1" applyBorder="1" applyAlignment="1" applyProtection="1">
      <alignment vertical="top"/>
      <protection locked="0"/>
    </xf>
    <xf numFmtId="170" fontId="28" fillId="0" borderId="0" xfId="1" applyFont="1" applyFill="1" applyAlignment="1" applyProtection="1">
      <alignment vertical="top"/>
    </xf>
    <xf numFmtId="0" fontId="16" fillId="0" borderId="0" xfId="2" applyNumberFormat="1" applyFont="1" applyFill="1" applyAlignment="1">
      <alignment vertical="top"/>
    </xf>
    <xf numFmtId="166" fontId="27" fillId="0" borderId="2" xfId="2" quotePrefix="1" applyNumberFormat="1" applyFont="1" applyFill="1" applyBorder="1" applyAlignment="1" applyProtection="1">
      <alignment horizontal="left" wrapText="1"/>
      <protection locked="0"/>
    </xf>
    <xf numFmtId="166" fontId="27" fillId="0" borderId="2" xfId="2" applyNumberFormat="1" applyFont="1" applyFill="1" applyBorder="1" applyAlignment="1" applyProtection="1">
      <alignment horizontal="left" wrapText="1"/>
      <protection locked="0"/>
    </xf>
    <xf numFmtId="166" fontId="30" fillId="0" borderId="2" xfId="2" quotePrefix="1" applyNumberFormat="1" applyFont="1" applyFill="1" applyBorder="1" applyAlignment="1" applyProtection="1">
      <alignment horizontal="left" wrapText="1"/>
      <protection locked="0"/>
    </xf>
    <xf numFmtId="0" fontId="0" fillId="0" borderId="2" xfId="0" applyNumberFormat="1" applyFill="1" applyBorder="1" applyAlignment="1" applyProtection="1">
      <alignment horizontal="left" wrapText="1" indent="1"/>
      <protection hidden="1"/>
    </xf>
    <xf numFmtId="170" fontId="28" fillId="0" borderId="0" xfId="2" applyNumberFormat="1" applyFont="1" applyFill="1"/>
    <xf numFmtId="170" fontId="28" fillId="0" borderId="0" xfId="1" applyFont="1" applyFill="1" applyAlignment="1" applyProtection="1">
      <alignment wrapText="1"/>
    </xf>
    <xf numFmtId="170" fontId="28" fillId="0" borderId="0" xfId="1" applyFont="1" applyFill="1"/>
    <xf numFmtId="170" fontId="28" fillId="0" borderId="0" xfId="0" applyNumberFormat="1" applyFont="1" applyFill="1"/>
    <xf numFmtId="0" fontId="16" fillId="0" borderId="0" xfId="0" applyNumberFormat="1" applyFont="1" applyFill="1" applyProtection="1">
      <protection locked="0"/>
    </xf>
    <xf numFmtId="0" fontId="16" fillId="0" borderId="0" xfId="0" applyNumberFormat="1" applyFont="1" applyFill="1" applyAlignment="1" applyProtection="1">
      <alignment wrapText="1"/>
      <protection locked="0"/>
    </xf>
    <xf numFmtId="0" fontId="16" fillId="0" borderId="0" xfId="0" applyNumberFormat="1" applyFont="1" applyFill="1"/>
    <xf numFmtId="0" fontId="26" fillId="0" borderId="0" xfId="0" applyNumberFormat="1" applyFont="1" applyFill="1" applyProtection="1">
      <protection locked="0"/>
    </xf>
    <xf numFmtId="0" fontId="16" fillId="0" borderId="0" xfId="0" applyNumberFormat="1" applyFont="1" applyFill="1" applyAlignment="1" applyProtection="1">
      <protection locked="0"/>
    </xf>
    <xf numFmtId="0" fontId="27" fillId="0" borderId="0" xfId="2" applyNumberFormat="1" applyFont="1" applyFill="1" applyProtection="1">
      <protection locked="0"/>
    </xf>
    <xf numFmtId="0" fontId="27" fillId="0" borderId="0" xfId="2" applyNumberFormat="1" applyFont="1" applyFill="1" applyAlignment="1" applyProtection="1">
      <alignment wrapText="1"/>
      <protection locked="0"/>
    </xf>
    <xf numFmtId="0" fontId="4" fillId="0" borderId="2" xfId="2" applyNumberFormat="1" applyFont="1" applyBorder="1" applyAlignment="1">
      <alignment horizontal="center" vertical="center" wrapText="1"/>
    </xf>
    <xf numFmtId="164" fontId="1" fillId="0" borderId="0" xfId="0" applyFont="1" applyProtection="1">
      <protection locked="0"/>
    </xf>
    <xf numFmtId="0" fontId="4" fillId="0" borderId="3" xfId="2" applyNumberFormat="1" applyFont="1" applyBorder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2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 2" xfId="2" xr:uid="{1913CEDD-1985-4A62-B16C-FD7D90F0ABE0}"/>
    <cellStyle name="Обычный_Формы ФО_Мэппинг_финальный - Алтынкуль" xfId="3" xr:uid="{D8028D5A-E68B-4F19-9B5C-F5EA6830B657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4\4&#1082;&#1074;24\&#1050;&#1086;&#1085;&#1089;\01_&#1059;&#1052;&#1047;_12_2024_&#1095;&#1072;&#1089;&#1090;&#1100;_1_&#1082;&#1086;&#1085;&#1089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3\3&#1082;&#1074;23\&#1086;&#1090;&#1076;\01_&#1059;&#1052;&#1047;_09_2023_&#1095;&#1072;&#1089;&#1090;&#1100;_1_&#1086;&#1090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  <sheetName val="Lookup"/>
      <sheetName val="ГМ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 refreshError="1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/>
      <sheetData sheetId="896"/>
      <sheetData sheetId="897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_x000e__x000a__x0008__x000a__x000b__x0010__x0007_"/>
      <sheetName val="6НК_x0007__x001c_  "/>
      <sheetName val="6НК/_x0000_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  <sheetData sheetId="891" refreshError="1"/>
      <sheetData sheetId="892" refreshError="1"/>
      <sheetData sheetId="89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  <sheetName val="Cash_flows_-_PBC"/>
      <sheetName val="ремонт 25"/>
      <sheetName val="Служебный ФК _x0000_"/>
      <sheetName val="Служебный ФК恔 "/>
      <sheetName val="Служебный ФК "/>
      <sheetName val="Служебный ФК  "/>
      <sheetName val="6НК  _x0009__x000d_"/>
      <sheetName val="_x0000_ _x0000__x000a__x0000_ _x0000__x000a__x0000_ _x0000_ _x0000_ "/>
      <sheetName val="6НК   _x000d_"/>
      <sheetName val="List of Functions"/>
      <sheetName val="25. Hidden"/>
      <sheetName val="2. Inputs"/>
      <sheetName val="Исх"/>
      <sheetName val="исп_см_"/>
      <sheetName val="без_НДС"/>
      <sheetName val="EnergyResource-2004-coal"/>
      <sheetName val="cut-off-general(energy)"/>
      <sheetName val="Data"/>
      <sheetName val="Служебный ФК_x0005_"/>
      <sheetName val="6НКԯ"/>
      <sheetName val="Служебный ФК"/>
      <sheetName val="6НК0"/>
      <sheetName val="6НК/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  <sheetName val="6НК/?¹"/>
      <sheetName val="[form.xls]6НК/?¹"/>
      <sheetName val="[form.xls][form.xls]6НК/?¹"/>
      <sheetName val="Sheet223"/>
      <sheetName val="List_of_Functions"/>
      <sheetName val="Финбюджет_свод_"/>
      <sheetName val="ïîñòàâêà_ñðàâí13"/>
      <sheetName val="рев_дф_(1_08_)_(3)"/>
      <sheetName val="Фонд_15гор"/>
      <sheetName val="пост__пар_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доп_дан_3"/>
      <sheetName val="Служебный_ФКૐǪ2"/>
      <sheetName val="Summary_&amp;_Variables2"/>
      <sheetName val="Служебный_ФК3"/>
      <sheetName val="Вып_П_П_2"/>
      <sheetName val="План_ГЗ2"/>
      <sheetName val="Вид_предмета2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ост__пар_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Сводная"/>
      <sheetName val="MAIN"/>
      <sheetName val="Cover"/>
      <sheetName val="Движение финансов"/>
      <sheetName val="тарифы"/>
      <sheetName val="BY Line Item"/>
      <sheetName val="Valuation"/>
      <sheetName val="TB KMG Fin 2007"/>
      <sheetName val="KAZAK RECO ST 99"/>
      <sheetName val="UNITPRICES"/>
      <sheetName val="Sheet4"/>
      <sheetName val="Макро-прогноз"/>
      <sheetName val="Hidden1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 refreshError="1"/>
      <sheetData sheetId="1608"/>
      <sheetData sheetId="1609"/>
      <sheetData sheetId="1610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/>
      <sheetData sheetId="1626"/>
      <sheetData sheetId="1627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  <sheetName val="сводУМЗ"/>
      <sheetName val="ИП_ДО_БЛ 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  <sheetName val="модель_(н)7"/>
      <sheetName val="модель_(в)7"/>
      <sheetName val="модель_(свод)7"/>
      <sheetName val="нефть_(2)7"/>
      <sheetName val="вода_(2)7"/>
      <sheetName val="свод_(2)7"/>
      <sheetName val="Сырье_и_материалы7"/>
      <sheetName val="Кап__ремонт7"/>
      <sheetName val="Капитализация_(ЗФ)7"/>
      <sheetName val="ЗФ_КР7"/>
      <sheetName val="Тек_ремонт7"/>
      <sheetName val="Технол_расходы7"/>
      <sheetName val="Приложение_связь7"/>
      <sheetName val="Транспорт_грузов7"/>
      <sheetName val="Ком_расходы7"/>
      <sheetName val="подготовка_кадров_27"/>
      <sheetName val="подгот_кадров_37"/>
      <sheetName val="под_кад7"/>
      <sheetName val="Охрана_окр_среды7"/>
      <sheetName val="Исп_природ_сырья7"/>
      <sheetName val="сод__и_лиц__автотр_7"/>
      <sheetName val="Другие_прочие_7"/>
      <sheetName val="Услуги_банков7"/>
      <sheetName val="почтово-канц__расходы7"/>
      <sheetName val="Сод_адм_зданий7"/>
      <sheetName val="юр_конслт_услуги7"/>
      <sheetName val="Социальная_сфера7"/>
      <sheetName val="Расх_на_кул_озд_мер_7"/>
      <sheetName val="Пр__соцвыплаты7"/>
      <sheetName val="Добыча_нефти44"/>
      <sheetName val="поставка_сравн134"/>
      <sheetName val="2_2_ОтклОТМ4"/>
      <sheetName val="1_3_2_ОТМ4"/>
      <sheetName val="6НК-cт_4"/>
      <sheetName val="из_сем4"/>
      <sheetName val="Спр__пласт4"/>
      <sheetName val="Спр__мест4"/>
      <sheetName val="Плата_за_загрязнение_4"/>
      <sheetName val="2008_ГСМ4"/>
      <sheetName val="Б_мчас_(П)3"/>
      <sheetName val="д_7_0013"/>
      <sheetName val="PP&amp;E_mvt_for_20033"/>
      <sheetName val="Cash_flow_2003_PBC3"/>
      <sheetName val="Ф_№102"/>
      <sheetName val="Mvmnt_(consolidated)"/>
      <sheetName val="Mvmnt_CIP"/>
      <sheetName val="стр_234"/>
      <sheetName val="стр_242"/>
      <sheetName val="стр_241(2)"/>
      <sheetName val="стр_950"/>
      <sheetName val="Загрузка_в_ХД"/>
      <sheetName val="стр_512"/>
      <sheetName val="Форма_№2_руб_"/>
      <sheetName val="стр_260"/>
      <sheetName val="стр_626"/>
      <sheetName val="стр_515_рос_"/>
      <sheetName val="№10__КРА_Прочая_Реализация__"/>
      <sheetName val="№_11_КРА_Прочее_Приобретение"/>
      <sheetName val="стр_232"/>
      <sheetName val="стр__529(2)"/>
      <sheetName val="ПУ_№13_ОФА"/>
      <sheetName val="№12__КРА_Проценты"/>
      <sheetName val="стр_640"/>
      <sheetName val="стр_611"/>
      <sheetName val="ПУ_№3_OFA"/>
      <sheetName val="ПУ_№9_OFA"/>
      <sheetName val="стр_621_(1)"/>
      <sheetName val="ПУ_№8_OFA"/>
      <sheetName val="ПУ_№7_OFA"/>
      <sheetName val="стр_245"/>
      <sheetName val="стр_246_(1)"/>
      <sheetName val="стр_625_(1)"/>
      <sheetName val="стр_660_(2)"/>
      <sheetName val="стр_960"/>
      <sheetName val="cтр_253"/>
      <sheetName val="стр_627"/>
      <sheetName val="стр_630"/>
      <sheetName val="стр_624"/>
      <sheetName val="стр_625_(2)"/>
      <sheetName val="стр_623"/>
      <sheetName val="стр_251"/>
      <sheetName val="стр_650"/>
      <sheetName val="Lay-off_provision"/>
      <sheetName val="8180_(8181,8182)"/>
      <sheetName val="ДС_МЗК1"/>
      <sheetName val="клиенты_на_30_09(перв_источник)"/>
      <sheetName val="Исх_данные"/>
      <sheetName val="Кэш-фло_(текущий)"/>
      <sheetName val="Показ_Эфф_Инвест_"/>
      <sheetName val="АПК_реформа"/>
      <sheetName val="1_вариант__2009_"/>
      <sheetName val="Конс_"/>
      <sheetName val="Список_документов"/>
      <sheetName val="модель_(н)8"/>
      <sheetName val="модель_(в)8"/>
      <sheetName val="модель_(свод)8"/>
      <sheetName val="нефть_(2)8"/>
      <sheetName val="вода_(2)8"/>
      <sheetName val="свод_(2)8"/>
      <sheetName val="Сырье_и_материалы8"/>
      <sheetName val="Кап__ремонт8"/>
      <sheetName val="Капитализация_(ЗФ)8"/>
      <sheetName val="ЗФ_КР8"/>
      <sheetName val="Тек_ремонт8"/>
      <sheetName val="Технол_расходы8"/>
      <sheetName val="Приложение_связь8"/>
      <sheetName val="Транспорт_грузов8"/>
      <sheetName val="Ком_расходы8"/>
      <sheetName val="подготовка_кадров_28"/>
      <sheetName val="подгот_кадров_38"/>
      <sheetName val="под_кад8"/>
      <sheetName val="Охрана_окр_среды8"/>
      <sheetName val="Исп_природ_сырья8"/>
      <sheetName val="сод__и_лиц__автотр_8"/>
      <sheetName val="Другие_прочие_8"/>
      <sheetName val="Услуги_банков8"/>
      <sheetName val="почтово-канц__расходы8"/>
      <sheetName val="Сод_адм_зданий8"/>
      <sheetName val="юр_конслт_услуги8"/>
      <sheetName val="Социальная_сфера8"/>
      <sheetName val="Расх_на_кул_озд_мер_8"/>
      <sheetName val="Пр__соцвыплаты8"/>
      <sheetName val="Добыча_нефти45"/>
      <sheetName val="поставка_сравн135"/>
      <sheetName val="2_2_ОтклОТМ5"/>
      <sheetName val="1_3_2_ОТМ5"/>
      <sheetName val="6НК-cт_5"/>
      <sheetName val="из_сем5"/>
      <sheetName val="Спр__пласт5"/>
      <sheetName val="Спр__мест5"/>
      <sheetName val="Плата_за_загрязнение_5"/>
      <sheetName val="2008_ГСМ5"/>
      <sheetName val="Б_мчас_(П)4"/>
      <sheetName val="д_7_0014"/>
      <sheetName val="PP&amp;E_mvt_for_20034"/>
      <sheetName val="Cash_flow_2003_PBC4"/>
      <sheetName val="Ф_№103"/>
      <sheetName val="Mvmnt_(consolidated)1"/>
      <sheetName val="Mvmnt_CIP1"/>
      <sheetName val="стр_2341"/>
      <sheetName val="стр_2421"/>
      <sheetName val="стр_241(2)1"/>
      <sheetName val="стр_9501"/>
      <sheetName val="Загрузка_в_ХД1"/>
      <sheetName val="стр_5121"/>
      <sheetName val="Форма_№2_руб_1"/>
      <sheetName val="стр_2601"/>
      <sheetName val="стр_6261"/>
      <sheetName val="стр_515_рос_1"/>
      <sheetName val="№10__КРА_Прочая_Реализация__1"/>
      <sheetName val="№_11_КРА_Прочее_Приобретение1"/>
      <sheetName val="стр_2321"/>
      <sheetName val="стр__529(2)1"/>
      <sheetName val="ПУ_№13_ОФА1"/>
      <sheetName val="№12__КРА_Проценты1"/>
      <sheetName val="стр_6401"/>
      <sheetName val="стр_6111"/>
      <sheetName val="ПУ_№3_OFA1"/>
      <sheetName val="ПУ_№9_OFA1"/>
      <sheetName val="стр_621_(1)1"/>
      <sheetName val="ПУ_№8_OFA1"/>
      <sheetName val="ПУ_№7_OFA1"/>
      <sheetName val="стр_2451"/>
      <sheetName val="стр_246_(1)1"/>
      <sheetName val="стр_625_(1)1"/>
      <sheetName val="стр_660_(2)1"/>
      <sheetName val="стр_9601"/>
      <sheetName val="cтр_2531"/>
      <sheetName val="стр_6271"/>
      <sheetName val="стр_6301"/>
      <sheetName val="стр_6241"/>
      <sheetName val="стр_625_(2)1"/>
      <sheetName val="стр_6231"/>
      <sheetName val="стр_2511"/>
      <sheetName val="стр_6501"/>
      <sheetName val="Lay-off_provision1"/>
      <sheetName val="8180_(8181,8182)1"/>
      <sheetName val="ДС_МЗК2"/>
      <sheetName val="клиенты_на_30_09(перв_источник1"/>
      <sheetName val="Исх_данные1"/>
      <sheetName val="Кэш-фло_(текущий)1"/>
      <sheetName val="Показ_Эфф_Инвест_1"/>
      <sheetName val="АПК_реформа1"/>
      <sheetName val="1_вариант__2009_1"/>
      <sheetName val="Конс_1"/>
      <sheetName val="Список_документов1"/>
      <sheetName val="замерная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  <sheetName val="ОборБалФормОтч"/>
      <sheetName val="ТитулЛист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спецпит,проездн."/>
      <sheetName val="начислено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CPI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3"/>
      <sheetName val="[ДБСП_02_ 2002.xls]___Syzdyk_82"/>
      <sheetName val="Схема доплат"/>
      <sheetName val="Повышающие коэф ОМГ"/>
      <sheetName val="TARIF2"/>
      <sheetName val="17-21 апреля"/>
      <sheetName val="Все_поက_x0000_퀀ѫ爃䅄/"/>
      <sheetName val="показатели"/>
      <sheetName val="Лист4"/>
      <sheetName val="Лист1 (2)"/>
      <sheetName val="[ДБСП_02_ 2002.xls]___Syzdyk_84"/>
      <sheetName val="[ДБСП_02_ 2002.xls]___Syzdyk_88"/>
      <sheetName val="[ДБСП_02_ 2002.xls]___Syzdyk_87"/>
      <sheetName val="[ДБСП_02_ 2002.xls]___Syzdyk_85"/>
      <sheetName val="[ДБСП_02_ 2002.xls]___Syzdyk_86"/>
      <sheetName val="[ДБСП_02_ 2002.xls]___Syzdyk_89"/>
      <sheetName val="[ДБСП_02_ 2002.xls]___Syzdyk_90"/>
      <sheetName val="[ДБСП_02_ 2002.xls]___Syzdyk_91"/>
      <sheetName val="лим_пр _затр"/>
      <sheetName val="Все_по예썘/"/>
      <sheetName val="___Syzdykbaeva__________Docum_2"/>
      <sheetName val="___Syzdykbaeva__________Docum_3"/>
      <sheetName val="[ДБСП_02_ 2002.xls]___Syzdy_204"/>
      <sheetName val="[ДБСП_02_ 2002.xls]___Syzdyk_95"/>
      <sheetName val="[ДБСП_02_ 2002.xls]___Syzdyk_92"/>
      <sheetName val="[ДБСП_02_ 2002.xls]___Syzdyk_93"/>
      <sheetName val="[ДБСП_02_ 2002.xls]___Syzdyk_94"/>
      <sheetName val="[ДБСП_02_ 2002.xls]___Syzdyk_97"/>
      <sheetName val="[ДБСП_02_ 2002.xls]___Syzdyk_96"/>
      <sheetName val="[ДБСП_02_ 2002.xls]___Syzdy_104"/>
      <sheetName val="[ДБСП_02_ 2002.xls]___Syzdyk_98"/>
      <sheetName val="[ДБСП_02_ 2002.xls]___Syzdyk_99"/>
      <sheetName val="[ДБСП_02_ 2002.xls]___Syzdy_100"/>
      <sheetName val="[ДБСП_02_ 2002.xls]___Syzdy_101"/>
      <sheetName val="[ДБСП_02_ 2002.xls]___Syzdy_102"/>
      <sheetName val="[ДБСП_02_ 2002.xls]___Syzdy_103"/>
      <sheetName val="[ДБСП_02_ 2002.xls]___Syzdy_106"/>
      <sheetName val="[ДБСП_02_ 2002.xls]___Syzdy_105"/>
      <sheetName val="[ДБСП_02_ 2002.xls]___Syzdy_109"/>
      <sheetName val="[ДБСП_02_ 2002.xls]___Syzdy_107"/>
      <sheetName val="[ДБСП_02_ 2002.xls]___Syzdy_108"/>
      <sheetName val="[ДБСП_02_ 2002.xls]___Syzdy_113"/>
      <sheetName val="[ДБСП_02_ 2002.xls]___Syzdy_110"/>
      <sheetName val="[ДБСП_02_ 2002.xls]___Syzdy_111"/>
      <sheetName val="[ДБСП_02_ 2002.xls]___Syzdy_112"/>
      <sheetName val="[ДБСП_02_ 2002.xls]___Syzdy_115"/>
      <sheetName val="[ДБСП_02_ 2002.xls]___Syzdy_114"/>
      <sheetName val="[ДБСП_02_ 2002.xls]___Syzdy_117"/>
      <sheetName val="[ДБСП_02_ 2002.xls]___Syzdy_116"/>
      <sheetName val="[ДБСП_02_ 2002.xls]___Syzdy_123"/>
      <sheetName val="[ДБСП_02_ 2002.xls]___Syzdy_119"/>
      <sheetName val="[ДБСП_02_ 2002.xls]___Syzdy_118"/>
      <sheetName val="[ДБСП_02_ 2002.xls]___Syzdy_120"/>
      <sheetName val="[ДБСП_02_ 2002.xls]___Syzdy_121"/>
      <sheetName val="[ДБСП_02_ 2002.xls]___Syzdy_122"/>
      <sheetName val="[ДБСП_02_ 2002.xls]___Syzdy_125"/>
      <sheetName val="[ДБСП_02_ 2002.xls]___Syzdy_124"/>
      <sheetName val="[ДБСП_02_ 2002.xls]___Syzdy_126"/>
      <sheetName val="[ДБСП_02_ 2002.xls]___Syzdy_127"/>
      <sheetName val="[ДБСП_02_ 2002.xls]___Syzdy_129"/>
      <sheetName val="[ДБСП_02_ 2002.xls]___Syzdy_128"/>
      <sheetName val="[ДБСП_02_ 2002.xls]___Syzdy_130"/>
      <sheetName val="[ДБСП_02_ 2002.xls]___Syzdy_131"/>
      <sheetName val="[ДБСП_02_ 2002.xls]___Syzdy_134"/>
      <sheetName val="[ДБСП_02_ 2002.xls]___Syzdy_133"/>
      <sheetName val="[ДБСП_02_ 2002.xls]___Syzdy_132"/>
      <sheetName val="[ДБСП_02_ 2002.xls]___Syzdy_139"/>
      <sheetName val="[ДБСП_02_ 2002.xls]___Syzdy_135"/>
      <sheetName val="[ДБСП_02_ 2002.xls]___Syzdy_136"/>
      <sheetName val="[ДБСП_02_ 2002.xls]___Syzdy_137"/>
      <sheetName val="[ДБСП_02_ 2002.xls]___Syzdy_138"/>
      <sheetName val="[ДБСП_02_ 2002.xls]___Syzdy_168"/>
      <sheetName val="[ДБСП_02_ 2002.xls]___Syzdy_140"/>
      <sheetName val="[ДБСП_02_ 2002.xls]___Syzdy_145"/>
      <sheetName val="[ДБСП_02_ 2002.xls]___Syzdy_141"/>
      <sheetName val="[ДБСП_02_ 2002.xls]___Syzdy_142"/>
      <sheetName val="[ДБСП_02_ 2002.xls]___Syzdy_143"/>
      <sheetName val="[ДБСП_02_ 2002.xls]___Syzdy_144"/>
      <sheetName val="[ДБСП_02_ 2002.xls]___Syzdy_151"/>
      <sheetName val="[ДБСП_02_ 2002.xls]___Syzdy_150"/>
      <sheetName val="[ДБСП_02_ 2002.xls]___Syzdy_146"/>
      <sheetName val="[ДБСП_02_ 2002.xls]___Syzdy_147"/>
      <sheetName val="[ДБСП_02_ 2002.xls]___Syzdy_148"/>
      <sheetName val="[ДБСП_02_ 2002.xls]___Syzdy_149"/>
      <sheetName val="[ДБСП_02_ 2002.xls]___Syzdy_152"/>
      <sheetName val="[ДБСП_02_ 2002.xls]___Syzdy_154"/>
      <sheetName val="[ДБСП_02_ 2002.xls]___Syzdy_153"/>
      <sheetName val="[ДБСП_02_ 2002.xls]___Syzdy_157"/>
      <sheetName val="[ДБСП_02_ 2002.xls]___Syzdy_155"/>
      <sheetName val="[ДБСП_02_ 2002.xls]___Syzdy_156"/>
      <sheetName val="[ДБСП_02_ 2002.xls]___Syzdy_158"/>
      <sheetName val="[ДБСП_02_ 2002.xls]___Syzdy_159"/>
      <sheetName val="[ДБСП_02_ 2002.xls]___Syzdy_160"/>
      <sheetName val="[ДБСП_02_ 2002.xls]___Syzdy_161"/>
      <sheetName val="[ДБСП_02_ 2002.xls]___Syzdy_163"/>
      <sheetName val="[ДБСП_02_ 2002.xls]___Syzdy_162"/>
      <sheetName val="[ДБСП_02_ 2002.xls]___Syzdy_164"/>
      <sheetName val="[ДБСП_02_ 2002.xls]___Syzdy_165"/>
      <sheetName val="[ДБСП_02_ 2002.xls]___Syzdy_166"/>
      <sheetName val="[ДБСП_02_ 2002.xls]___Syzdy_167"/>
      <sheetName val="[ДБСП_02_ 2002.xls]___Syzdy_169"/>
      <sheetName val="[ДБСП_02_ 2002.xls]___Syzdy_172"/>
      <sheetName val="[ДБСП_02_ 2002.xls]___Syzdy_170"/>
      <sheetName val="[ДБСП_02_ 2002.xls]___Syzdy_171"/>
      <sheetName val="[ДБСП_02_ 2002.xls]___Syzdy_173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9"/>
      <sheetName val="[ДБСП_02_ 2002.xls]___Syzdy_178"/>
      <sheetName val="[ДБСП_02_ 2002.xls]___Syzdy_180"/>
      <sheetName val="[ДБСП_02_ 2002.xls]___Syzdy_191"/>
      <sheetName val="[ДБСП_02_ 2002.xls]___Syzdy_187"/>
      <sheetName val="[ДБСП_02_ 2002.xls]___Syzdy_181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6"/>
      <sheetName val="[ДБСП_02_ 2002.xls]___Syzdy_188"/>
      <sheetName val="[ДБСП_02_ 2002.xls]___Syzdy_189"/>
      <sheetName val="[ДБСП_02_ 2002.xls]___Syzdy_190"/>
      <sheetName val="[ДБСП_02_ 2002.xls]___Syzdy_192"/>
      <sheetName val="[ДБСП_02_ 2002.xls]___Syzdy_193"/>
      <sheetName val="[ДБСП_02_ 2002.xls]___Syzdy_194"/>
      <sheetName val="[ДБСП_02_ 2002.xls]___Syzdy_195"/>
      <sheetName val="[ДБСП_02_ 2002.xls]___Syzdy_196"/>
      <sheetName val="[ДБСП_02_ 2002.xls]___Syzdy_197"/>
      <sheetName val="[ДБСП_02_ 2002.xls]___Syzdy_198"/>
      <sheetName val="[ДБСП_02_ 2002.xls]___Syzdy_199"/>
      <sheetName val="[ДБСП_02_ 2002.xls]___Syzdy_200"/>
      <sheetName val="[ДБСП_02_ 2002.xls]___Syzdy_201"/>
      <sheetName val="[ДБСП_02_ 2002.xls]___Syzdy_202"/>
      <sheetName val="[ДБСП_02_ 2002.xls]___Syzdy_203"/>
      <sheetName val="[ДБСП_02_ 2002.xls]___Syzdy_205"/>
      <sheetName val="[ДБСП_02_ 2002.xls]___Syzdy_206"/>
      <sheetName val="[ДБСП_02_ 2002.xls]___Syzdy_207"/>
      <sheetName val="[ДБСП_02_ 2002.xls]___Syzdy_208"/>
      <sheetName val="[ДБСП_02_ 2002.xls]___Syzdy_214"/>
      <sheetName val="[ДБСП_02_ 2002.xls]___Syzdy_209"/>
      <sheetName val="[ДБСП_02_ 2002.xls]___Syzdy_210"/>
      <sheetName val="[ДБСП_02_ 2002.xls]___Syzdy_211"/>
      <sheetName val="[ДБСП_02_ 2002.xls]___Syzdy_212"/>
      <sheetName val="[ДБСП_02_ 2002.xls]___Syzdy_213"/>
      <sheetName val="[ДБСП_02_ 2002.xls]___Syzdy_246"/>
      <sheetName val="[ДБСП_02_ 2002.xls]___Syzdy_241"/>
      <sheetName val="[ДБСП_02_ 2002.xls]___Syzdy_233"/>
      <sheetName val="[ДБСП_02_ 2002.xls]___Syzdy_215"/>
      <sheetName val="[ДБСП_02_ 2002.xls]___Syzdy_217"/>
      <sheetName val="[ДБСП_02_ 2002.xls]___Syzdy_216"/>
      <sheetName val="[ДБСП_02_ 2002.xls]___Syzdy_228"/>
      <sheetName val="[ДБСП_02_ 2002.xls]___Syzdy_218"/>
      <sheetName val="[ДБСП_02_ 2002.xls]___Syzdy_219"/>
      <sheetName val="[ДБСП_02_ 2002.xls]___Syzdy_220"/>
      <sheetName val="[ДБСП_02_ 2002.xls]___Syzdy_221"/>
      <sheetName val="[ДБСП_02_ 2002.xls]___Syzdy_222"/>
      <sheetName val="[ДБСП_02_ 2002.xls]___Syzdy_224"/>
      <sheetName val="[ДБСП_02_ 2002.xls]___Syzdy_223"/>
      <sheetName val="[ДБСП_02_ 2002.xls]___Syzdy_227"/>
      <sheetName val="[ДБСП_02_ 2002.xls]___Syzdy_226"/>
      <sheetName val="[ДБСП_02_ 2002.xls]___Syzdy_225"/>
      <sheetName val="[ДБСП_02_ 2002.xls]___Syzdy_230"/>
      <sheetName val="[ДБСП_02_ 2002.xls]___Syzdy_229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материалы"/>
      <sheetName val="КОНФИГУРАЦИЯ"/>
      <sheetName val="Курс"/>
      <sheetName val="Консол_ф1"/>
      <sheetName val="Все_поက"/>
      <sheetName val="все-доб.осн ГТМ (+-) (2)"/>
      <sheetName val="pip.summ."/>
      <sheetName val="LEAD"/>
      <sheetName val="Rollforward"/>
      <sheetName val="ИП_ДО_БЛ "/>
      <sheetName val="макропоказ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2"/>
      <sheetName val="[ДБСП_02_ 2002.xls]___Syzdy_253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[ДБСП_02_ 2002.xls]___Syzdy_304"/>
      <sheetName val="[ДБСП_02_ 2002.xls]___Syzdy_297"/>
      <sheetName val="[ДБСП_02_ 2002.xls]___Syzdy_295"/>
      <sheetName val="[ДБСП_02_ 2002.xls]___Syzdy_296"/>
      <sheetName val="[ДБСП_02_ 2002.xls]___Syzdy_301"/>
      <sheetName val="[ДБСП_02_ 2002.xls]___Syzdy_298"/>
      <sheetName val="[ДБСП_02_ 2002.xls]___Syzdy_299"/>
      <sheetName val="[ДБСП_02_ 2002.xls]___Syzdy_300"/>
      <sheetName val="[ДБСП_02_ 2002.xls]___Syzdy_302"/>
      <sheetName val="[ДБСП_02_ 2002.xls]___Syzdy_303"/>
      <sheetName val="[ДБСП_02_ 2002.xls]___Syzdy_305"/>
      <sheetName val="[ДБСП_02_ 2002.xls]___Syzdy_306"/>
      <sheetName val="ТЭП_август_2003"/>
      <sheetName val="хим.реаг."/>
      <sheetName val="бур рукова"/>
      <sheetName val="БПО"/>
      <sheetName val="хим_реаг_"/>
      <sheetName val="бур_рукова"/>
      <sheetName val="инструм КРС."/>
      <sheetName val="Tax Movement"/>
      <sheetName val="Summary &amp; Variables"/>
      <sheetName val="BS &amp; IS"/>
      <sheetName val="Исх_данные"/>
      <sheetName val="распределение модели"/>
      <sheetName val="2"/>
      <sheetName val="Оглавление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 t="str">
            <v xml:space="preserve"> 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>
        <row r="1">
          <cell r="G1">
            <v>0</v>
          </cell>
        </row>
      </sheetData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 t="str">
            <v/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 refreshError="1"/>
      <sheetData sheetId="676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 refreshError="1"/>
      <sheetData sheetId="769" refreshError="1"/>
      <sheetData sheetId="770" refreshError="1"/>
      <sheetData sheetId="771"/>
      <sheetData sheetId="772"/>
      <sheetData sheetId="773"/>
      <sheetData sheetId="774"/>
      <sheetData sheetId="775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 refreshError="1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 refreshError="1"/>
      <sheetData sheetId="897" refreshError="1"/>
      <sheetData sheetId="898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  <sheetName val="- 1 -"/>
      <sheetName val="Осн"/>
      <sheetName val="МО 0012"/>
      <sheetName val="МТ_CapexDepreciation"/>
      <sheetName val="МУНАЙТАС L-1"/>
      <sheetName val="все-доб.осн ГТМ (+-) (2)"/>
      <sheetName val="Other AR"/>
      <sheetName val="Lease AP"/>
      <sheetName val="Другие"/>
      <sheetName val="Прочие"/>
      <sheetName val="Const"/>
      <sheetName val="Расчеты"/>
      <sheetName val="ИсхД+"/>
      <sheetName val="Нетто3!!!"/>
      <sheetName val="4. NWABC"/>
      <sheetName val="3310"/>
      <sheetName val="фев"/>
      <sheetName val="зп"/>
      <sheetName val="14_1_2_2_(Услуги_связи)5"/>
      <sheetName val="поставка_сравн132"/>
      <sheetName val="ТЭП_старая2"/>
      <sheetName val="из_сем2"/>
      <sheetName val="Сдача_2"/>
      <sheetName val="7_12"/>
      <sheetName val="14_1_2_2__Услуги_связи_2"/>
      <sheetName val="Treatment_Summary2"/>
      <sheetName val="Форма3_62"/>
      <sheetName val="__2_3_22"/>
      <sheetName val="Добыча_нефти42"/>
      <sheetName val="Income_$2"/>
      <sheetName val="2_БО2"/>
      <sheetName val="10_БО_(kzt)2"/>
      <sheetName val="1кв__2"/>
      <sheetName val="2кв_2"/>
      <sheetName val="Инв_вл_тыс_ед2"/>
      <sheetName val="вход_параметры2"/>
      <sheetName val="L-1_Займ_БРК_инвест_цели2"/>
      <sheetName val="исп_см_2"/>
      <sheetName val="д_7_001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Статьи_затрат2"/>
      <sheetName val="Справка_ИЦА2"/>
      <sheetName val="Prelim_Cost2"/>
      <sheetName val="по_2007_году_план_на_2008_год2"/>
      <sheetName val="5NK_2"/>
      <sheetName val="Add-s_test2"/>
      <sheetName val="БиВи_(290)1"/>
      <sheetName val="май_2031"/>
      <sheetName val="Форма_31"/>
      <sheetName val="Форма_2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I__Прогноз_доходов1"/>
      <sheetName val="МодельППП_(Свод)1"/>
      <sheetName val="общие_данные1"/>
      <sheetName val="450_(2)1"/>
      <sheetName val="ввод-вывод_ОС_авг2004-_20051"/>
      <sheetName val="BS_new1"/>
      <sheetName val="2007_0,011"/>
      <sheetName val="Loans_out1"/>
      <sheetName val="2_8__стр-ра_себестоимости1"/>
      <sheetName val="МАТЕР_433,4521"/>
      <sheetName val="мат_расходы1"/>
      <sheetName val="Спр__пласт1"/>
      <sheetName val="РСза_6-м_2012"/>
      <sheetName val="_2_3_2"/>
      <sheetName val="факт_2005_г_"/>
      <sheetName val="КР_материалы"/>
      <sheetName val="Форма_181"/>
      <sheetName val="3_ФОТ"/>
      <sheetName val="4_Налоги"/>
      <sheetName val="Исполнение_по_БЕ"/>
      <sheetName val="План_ГЗ1"/>
      <sheetName val="2_2_ОтклОТМ"/>
      <sheetName val="1_3_2_ОТМ"/>
      <sheetName val="ИП_ДО_БЛ_"/>
      <sheetName val="1_вариант__2009_1"/>
      <sheetName val="Перем__затр"/>
      <sheetName val="Ком_плат"/>
      <sheetName val="0__Данные"/>
      <sheetName val="доп_дан_"/>
      <sheetName val="Бонды_стр_341"/>
      <sheetName val="Тарифы_и_цены_"/>
      <sheetName val="Информация_по_введенным_добываю"/>
      <sheetName val="янв_07"/>
      <sheetName val="pp&amp;e_mvt_for_2003"/>
      <sheetName val="2_2_ОтклОТМ1"/>
      <sheetName val="1_3_2_ОТМ1"/>
      <sheetName val="Остатки_по_бухучету"/>
      <sheetName val="ПО_НОВОМУ_ШТАТНОМУ"/>
      <sheetName val="собственный_капитал"/>
      <sheetName val="План_закупок_2012"/>
      <sheetName val="общ_фонд__"/>
      <sheetName val="Налоги_на_транспорт"/>
      <sheetName val="МО_0012"/>
      <sheetName val="МУНАЙТАС_L-1"/>
      <sheetName val="все-доб_осн_ГТМ_(+-)_(2)"/>
      <sheetName val="14_1_2_2_(Услуги_связи)6"/>
      <sheetName val="поставка_сравн133"/>
      <sheetName val="ТЭП_старая3"/>
      <sheetName val="из_сем3"/>
      <sheetName val="Сдача_3"/>
      <sheetName val="7_13"/>
      <sheetName val="14_1_2_2__Услуги_связи_3"/>
      <sheetName val="Treatment_Summary3"/>
      <sheetName val="Форма3_63"/>
      <sheetName val="__2_3_23"/>
      <sheetName val="Добыча_нефти43"/>
      <sheetName val="Income_$3"/>
      <sheetName val="2_БО3"/>
      <sheetName val="10_БО_(kzt)3"/>
      <sheetName val="1кв__3"/>
      <sheetName val="2кв_3"/>
      <sheetName val="Инв_вл_тыс_ед3"/>
      <sheetName val="вход_параметры3"/>
      <sheetName val="L-1_Займ_БРК_инвест_цели3"/>
      <sheetName val="исп_см_3"/>
      <sheetName val="д_7_0013"/>
      <sheetName val="1Утв_ТК__Capex_07_3"/>
      <sheetName val="Фонд_15гор3"/>
      <sheetName val="Фонд_Кар-с3"/>
      <sheetName val="Фонд_Купола3"/>
      <sheetName val="Фонд_14_гор_3"/>
      <sheetName val="Фонд_16_гор_3"/>
      <sheetName val="Фонд_17_гор_3"/>
      <sheetName val="Фонд_18_гор_3"/>
      <sheetName val="Статьи_затрат3"/>
      <sheetName val="Справка_ИЦА3"/>
      <sheetName val="Prelim_Cost3"/>
      <sheetName val="по_2007_году_план_на_2008_год3"/>
      <sheetName val="5NK_3"/>
      <sheetName val="Add-s_test3"/>
      <sheetName val="БиВи_(290)2"/>
      <sheetName val="май_2032"/>
      <sheetName val="Форма_32"/>
      <sheetName val="Форма_22"/>
      <sheetName val="Базовые_данные3"/>
      <sheetName val="Зам_нгду-12"/>
      <sheetName val="Зам_ОЭПУ(доб)2"/>
      <sheetName val="тех_режим2"/>
      <sheetName val="Зам_нгду-2(наг)2"/>
      <sheetName val="исходные_данные2"/>
      <sheetName val="I__Прогноз_доходов2"/>
      <sheetName val="МодельППП_(Свод)2"/>
      <sheetName val="общие_данные2"/>
      <sheetName val="450_(2)2"/>
      <sheetName val="ввод-вывод_ОС_авг2004-_20052"/>
      <sheetName val="BS_new2"/>
      <sheetName val="2007_0,012"/>
      <sheetName val="Loans_out2"/>
      <sheetName val="2_8__стр-ра_себестоимости2"/>
      <sheetName val="МАТЕР_433,4522"/>
      <sheetName val="мат_расходы2"/>
      <sheetName val="Спр__пласт2"/>
      <sheetName val="РСза_6-м_20121"/>
      <sheetName val="_2_3_21"/>
      <sheetName val="факт_2005_г_1"/>
      <sheetName val="КР_материалы1"/>
      <sheetName val="Форма_182"/>
      <sheetName val="3_ФОТ1"/>
      <sheetName val="4_Налоги1"/>
      <sheetName val="Исполнение_по_БЕ1"/>
      <sheetName val="План_ГЗ2"/>
      <sheetName val="2_2_ОтклОТМ2"/>
      <sheetName val="1_3_2_ОТМ2"/>
      <sheetName val="ИП_ДО_БЛ_1"/>
      <sheetName val="1_вариант__2009_2"/>
      <sheetName val="Перем__затр1"/>
      <sheetName val="Ком_плат1"/>
      <sheetName val="0__Данные1"/>
      <sheetName val="доп_дан_1"/>
      <sheetName val="Бонды_стр_3411"/>
      <sheetName val="Тарифы_и_цены_1"/>
      <sheetName val="Информация_по_введенным_добыва1"/>
      <sheetName val="янв_071"/>
      <sheetName val="pp&amp;e_mvt_for_20031"/>
      <sheetName val="2_2_ОтклОТМ3"/>
      <sheetName val="1_3_2_ОТМ3"/>
      <sheetName val="Остатки_по_бухучету1"/>
      <sheetName val="ПО_НОВОМУ_ШТАТНОМУ1"/>
      <sheetName val="собственный_капитал1"/>
      <sheetName val="План_закупок_20121"/>
      <sheetName val="общ_фонд__1"/>
      <sheetName val="Налоги_на_транспорт1"/>
      <sheetName val="МО_00121"/>
      <sheetName val="МУНАЙТАС_L-11"/>
      <sheetName val="все-доб_осн_ГТМ_(+-)_(2)1"/>
      <sheetName val="финпл_"/>
      <sheetName val="-_1_-"/>
      <sheetName val="постоянные затраты"/>
      <sheetName val="иркутск"/>
      <sheetName val="расчет %"/>
      <sheetName val="Capex_KZT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 refreshError="1"/>
      <sheetData sheetId="539" refreshError="1"/>
      <sheetData sheetId="540" refreshError="1"/>
      <sheetData sheetId="54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  <sheetName val="Астана_рус"/>
      <sheetName val="Алматы_рус"/>
      <sheetName val=" 2019 на 24"/>
      <sheetName val="ремонт 25"/>
      <sheetName val="Факт 2017"/>
      <sheetName val="финпл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/>
      <sheetData sheetId="470" refreshError="1"/>
      <sheetData sheetId="471" refreshError="1"/>
      <sheetData sheetId="47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  <sheetName val="2003 (215862 тн)"/>
      <sheetName val="Расчет"/>
      <sheetName val="Цехи К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/>
      <sheetData sheetId="727"/>
      <sheetData sheetId="728" refreshError="1"/>
      <sheetData sheetId="729" refreshError="1"/>
      <sheetData sheetId="730"/>
      <sheetData sheetId="731" refreshError="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5-1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"/>
    </sheetNames>
    <sheetDataSet>
      <sheetData sheetId="0"/>
      <sheetData sheetId="1"/>
      <sheetData sheetId="2"/>
      <sheetData sheetId="3"/>
      <sheetData sheetId="4"/>
      <sheetData sheetId="5"/>
      <sheetData sheetId="6">
        <row r="2601">
          <cell r="H2601">
            <v>2939845</v>
          </cell>
        </row>
      </sheetData>
      <sheetData sheetId="7"/>
      <sheetData sheetId="8"/>
      <sheetData sheetId="9"/>
      <sheetData sheetId="10">
        <row r="75">
          <cell r="C75">
            <v>49338</v>
          </cell>
          <cell r="D75">
            <v>180834</v>
          </cell>
          <cell r="F75">
            <v>0</v>
          </cell>
          <cell r="G75">
            <v>2833</v>
          </cell>
          <cell r="O75">
            <v>210199</v>
          </cell>
          <cell r="P75">
            <v>1971747</v>
          </cell>
        </row>
        <row r="131">
          <cell r="C131">
            <v>84286</v>
          </cell>
          <cell r="D131">
            <v>252993</v>
          </cell>
          <cell r="F131">
            <v>0</v>
          </cell>
          <cell r="G131">
            <v>2512</v>
          </cell>
          <cell r="O131">
            <v>157828</v>
          </cell>
          <cell r="P131">
            <v>1972788</v>
          </cell>
        </row>
      </sheetData>
      <sheetData sheetId="11">
        <row r="69">
          <cell r="AD69">
            <v>102470</v>
          </cell>
        </row>
        <row r="77">
          <cell r="E77">
            <v>0</v>
          </cell>
          <cell r="F77">
            <v>104180</v>
          </cell>
          <cell r="U77">
            <v>151509</v>
          </cell>
          <cell r="V77">
            <v>17448366</v>
          </cell>
          <cell r="Y77">
            <v>13423689</v>
          </cell>
          <cell r="Z77">
            <v>1673091</v>
          </cell>
          <cell r="AA77">
            <v>67885</v>
          </cell>
          <cell r="AB77">
            <v>260826</v>
          </cell>
          <cell r="AC77">
            <v>3185584</v>
          </cell>
        </row>
        <row r="129">
          <cell r="U129">
            <v>176019</v>
          </cell>
          <cell r="V129">
            <v>13068087</v>
          </cell>
          <cell r="Y129">
            <v>14476384</v>
          </cell>
          <cell r="Z129">
            <v>1871798</v>
          </cell>
          <cell r="AA129">
            <v>63473</v>
          </cell>
          <cell r="AB129">
            <v>305677</v>
          </cell>
        </row>
        <row r="134">
          <cell r="E134">
            <v>0</v>
          </cell>
          <cell r="F134">
            <v>91357</v>
          </cell>
          <cell r="AC134">
            <v>2625372</v>
          </cell>
        </row>
        <row r="174">
          <cell r="AD174">
            <v>101541</v>
          </cell>
        </row>
      </sheetData>
      <sheetData sheetId="12"/>
      <sheetData sheetId="13">
        <row r="40">
          <cell r="AG40">
            <v>211699</v>
          </cell>
        </row>
        <row r="67">
          <cell r="AG67">
            <v>253080</v>
          </cell>
        </row>
      </sheetData>
      <sheetData sheetId="14"/>
      <sheetData sheetId="15">
        <row r="10">
          <cell r="K10">
            <v>213690</v>
          </cell>
          <cell r="U10">
            <v>445194</v>
          </cell>
        </row>
        <row r="32">
          <cell r="K32">
            <v>0</v>
          </cell>
          <cell r="U32">
            <v>103770</v>
          </cell>
        </row>
        <row r="49">
          <cell r="K49">
            <v>0</v>
          </cell>
          <cell r="U49">
            <v>0</v>
          </cell>
        </row>
      </sheetData>
      <sheetData sheetId="16"/>
      <sheetData sheetId="17">
        <row r="9">
          <cell r="AP9">
            <v>13538303</v>
          </cell>
        </row>
        <row r="10">
          <cell r="AP10">
            <v>0</v>
          </cell>
        </row>
        <row r="12">
          <cell r="AP12">
            <v>-509</v>
          </cell>
        </row>
        <row r="13">
          <cell r="AP13">
            <v>0</v>
          </cell>
        </row>
        <row r="15">
          <cell r="AP15">
            <v>33394</v>
          </cell>
        </row>
        <row r="16">
          <cell r="AP16">
            <v>0</v>
          </cell>
        </row>
        <row r="18">
          <cell r="AP18">
            <v>-26196</v>
          </cell>
        </row>
        <row r="19">
          <cell r="AP19">
            <v>0</v>
          </cell>
        </row>
      </sheetData>
      <sheetData sheetId="18">
        <row r="9">
          <cell r="AP9">
            <v>33435</v>
          </cell>
        </row>
        <row r="12">
          <cell r="AP12">
            <v>0</v>
          </cell>
        </row>
      </sheetData>
      <sheetData sheetId="19">
        <row r="8">
          <cell r="AP8">
            <v>3629166</v>
          </cell>
        </row>
        <row r="9">
          <cell r="AP9">
            <v>121806</v>
          </cell>
        </row>
        <row r="14">
          <cell r="AP14">
            <v>0</v>
          </cell>
        </row>
        <row r="15">
          <cell r="AP15">
            <v>0</v>
          </cell>
        </row>
        <row r="16">
          <cell r="AP16">
            <v>0</v>
          </cell>
        </row>
        <row r="17">
          <cell r="AP17">
            <v>0</v>
          </cell>
        </row>
        <row r="18">
          <cell r="AP18">
            <v>0</v>
          </cell>
        </row>
        <row r="20">
          <cell r="AP20">
            <v>0</v>
          </cell>
        </row>
        <row r="22">
          <cell r="AP22">
            <v>-16559</v>
          </cell>
        </row>
      </sheetData>
      <sheetData sheetId="20">
        <row r="12">
          <cell r="AP12">
            <v>785572</v>
          </cell>
        </row>
        <row r="17">
          <cell r="AP17">
            <v>127070</v>
          </cell>
        </row>
        <row r="20">
          <cell r="AP20">
            <v>1620004</v>
          </cell>
        </row>
        <row r="21">
          <cell r="AP21">
            <v>0</v>
          </cell>
        </row>
        <row r="23">
          <cell r="AP23">
            <v>162640</v>
          </cell>
        </row>
        <row r="26">
          <cell r="AP26">
            <v>0</v>
          </cell>
        </row>
        <row r="29">
          <cell r="AP29">
            <v>-154506</v>
          </cell>
        </row>
        <row r="30">
          <cell r="AP30">
            <v>0</v>
          </cell>
        </row>
        <row r="31">
          <cell r="AP31">
            <v>-162640</v>
          </cell>
        </row>
        <row r="32">
          <cell r="AP32">
            <v>-1133</v>
          </cell>
        </row>
        <row r="33">
          <cell r="AP33">
            <v>0</v>
          </cell>
        </row>
      </sheetData>
      <sheetData sheetId="21"/>
      <sheetData sheetId="22">
        <row r="27">
          <cell r="AP27">
            <v>3769643</v>
          </cell>
          <cell r="CD27">
            <v>0</v>
          </cell>
        </row>
        <row r="30">
          <cell r="AP30">
            <v>83367</v>
          </cell>
          <cell r="CD30">
            <v>48533</v>
          </cell>
        </row>
      </sheetData>
      <sheetData sheetId="23">
        <row r="9">
          <cell r="AP9">
            <v>1607</v>
          </cell>
        </row>
        <row r="10">
          <cell r="AP10">
            <v>0</v>
          </cell>
        </row>
      </sheetData>
      <sheetData sheetId="24">
        <row r="9">
          <cell r="CA9">
            <v>104364</v>
          </cell>
          <cell r="CB9">
            <v>39192</v>
          </cell>
        </row>
        <row r="10">
          <cell r="CA10">
            <v>153701</v>
          </cell>
          <cell r="CB10">
            <v>1619616</v>
          </cell>
        </row>
        <row r="15">
          <cell r="CA15">
            <v>503976</v>
          </cell>
        </row>
        <row r="16">
          <cell r="CA16">
            <v>182391</v>
          </cell>
        </row>
        <row r="17">
          <cell r="C17">
            <v>0</v>
          </cell>
          <cell r="Q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BE17">
            <v>0</v>
          </cell>
        </row>
        <row r="25">
          <cell r="C25">
            <v>0</v>
          </cell>
          <cell r="Q25">
            <v>0</v>
          </cell>
          <cell r="AI25">
            <v>0</v>
          </cell>
          <cell r="BE25">
            <v>0</v>
          </cell>
          <cell r="CB25">
            <v>264827</v>
          </cell>
        </row>
        <row r="26">
          <cell r="CC26">
            <v>52525</v>
          </cell>
        </row>
        <row r="27">
          <cell r="CC27">
            <v>964469</v>
          </cell>
        </row>
        <row r="33">
          <cell r="CA33">
            <v>0</v>
          </cell>
          <cell r="CB33">
            <v>0</v>
          </cell>
        </row>
      </sheetData>
      <sheetData sheetId="25">
        <row r="65">
          <cell r="V65">
            <v>19939</v>
          </cell>
        </row>
        <row r="67">
          <cell r="V67">
            <v>0</v>
          </cell>
        </row>
      </sheetData>
      <sheetData sheetId="26"/>
      <sheetData sheetId="27"/>
      <sheetData sheetId="28"/>
      <sheetData sheetId="29"/>
      <sheetData sheetId="30">
        <row r="69">
          <cell r="H69">
            <v>0</v>
          </cell>
          <cell r="N69">
            <v>0</v>
          </cell>
        </row>
        <row r="76">
          <cell r="H76">
            <v>0</v>
          </cell>
          <cell r="N76">
            <v>0</v>
          </cell>
        </row>
      </sheetData>
      <sheetData sheetId="31">
        <row r="14">
          <cell r="G14">
            <v>15507</v>
          </cell>
        </row>
        <row r="15">
          <cell r="G15">
            <v>77107</v>
          </cell>
        </row>
        <row r="16">
          <cell r="G16">
            <v>22911</v>
          </cell>
        </row>
        <row r="33">
          <cell r="G33">
            <v>12829</v>
          </cell>
        </row>
        <row r="34">
          <cell r="G34">
            <v>78614</v>
          </cell>
        </row>
        <row r="35">
          <cell r="G35">
            <v>21299</v>
          </cell>
        </row>
      </sheetData>
      <sheetData sheetId="32">
        <row r="112">
          <cell r="E112">
            <v>768879</v>
          </cell>
          <cell r="M112">
            <v>747443</v>
          </cell>
        </row>
        <row r="113">
          <cell r="D113">
            <v>5048613</v>
          </cell>
          <cell r="L113">
            <v>7052728</v>
          </cell>
          <cell r="M113">
            <v>692180</v>
          </cell>
        </row>
        <row r="115">
          <cell r="D115">
            <v>128569</v>
          </cell>
          <cell r="L115">
            <v>162640</v>
          </cell>
        </row>
        <row r="116">
          <cell r="D116">
            <v>-128569</v>
          </cell>
          <cell r="L116">
            <v>-162640</v>
          </cell>
        </row>
      </sheetData>
      <sheetData sheetId="33"/>
      <sheetData sheetId="34"/>
      <sheetData sheetId="35">
        <row r="27">
          <cell r="F27">
            <v>37863</v>
          </cell>
          <cell r="J27">
            <v>91253</v>
          </cell>
        </row>
        <row r="47">
          <cell r="F47">
            <v>-2196782</v>
          </cell>
          <cell r="J47">
            <v>-2026511</v>
          </cell>
        </row>
      </sheetData>
      <sheetData sheetId="36"/>
      <sheetData sheetId="37"/>
      <sheetData sheetId="38">
        <row r="48">
          <cell r="C48">
            <v>1768141</v>
          </cell>
          <cell r="P48">
            <v>1960900</v>
          </cell>
        </row>
        <row r="65">
          <cell r="C65">
            <v>8492020</v>
          </cell>
          <cell r="P65">
            <v>4052754</v>
          </cell>
        </row>
        <row r="70">
          <cell r="C70">
            <v>862882</v>
          </cell>
          <cell r="P70">
            <v>677712</v>
          </cell>
        </row>
        <row r="71">
          <cell r="P71">
            <v>0</v>
          </cell>
        </row>
      </sheetData>
      <sheetData sheetId="39">
        <row r="31">
          <cell r="C31">
            <v>36249150</v>
          </cell>
          <cell r="Z31">
            <v>35532073</v>
          </cell>
        </row>
      </sheetData>
      <sheetData sheetId="40"/>
      <sheetData sheetId="41"/>
      <sheetData sheetId="42"/>
      <sheetData sheetId="43"/>
      <sheetData sheetId="44"/>
      <sheetData sheetId="45">
        <row r="22">
          <cell r="C22">
            <v>84364</v>
          </cell>
        </row>
        <row r="23">
          <cell r="C23">
            <v>235143</v>
          </cell>
          <cell r="D23">
            <v>178693</v>
          </cell>
        </row>
      </sheetData>
      <sheetData sheetId="46">
        <row r="65">
          <cell r="C65">
            <v>4405169</v>
          </cell>
          <cell r="D65">
            <v>4405169</v>
          </cell>
        </row>
        <row r="81">
          <cell r="B81">
            <v>-662212</v>
          </cell>
          <cell r="C81">
            <v>224304</v>
          </cell>
          <cell r="F81">
            <v>-662212</v>
          </cell>
          <cell r="G81">
            <v>222452</v>
          </cell>
        </row>
      </sheetData>
      <sheetData sheetId="47"/>
      <sheetData sheetId="48">
        <row r="16">
          <cell r="AF16">
            <v>0</v>
          </cell>
        </row>
        <row r="39">
          <cell r="AF39">
            <v>2099199</v>
          </cell>
        </row>
      </sheetData>
      <sheetData sheetId="49"/>
      <sheetData sheetId="50"/>
      <sheetData sheetId="51"/>
      <sheetData sheetId="5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2 "/>
      <sheetName val="40"/>
      <sheetName val="41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заполненный"/>
    </sheetNames>
    <sheetDataSet>
      <sheetData sheetId="0"/>
      <sheetData sheetId="1">
        <row r="10">
          <cell r="C10" t="str">
            <v>АО "Ульбинский металлургический завод"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D7F2-9A4B-4662-9537-70CDD7AAF24B}">
  <sheetPr>
    <tabColor rgb="FFFFCCFF"/>
  </sheetPr>
  <dimension ref="A1:H160"/>
  <sheetViews>
    <sheetView tabSelected="1" view="pageBreakPreview" zoomScale="70" zoomScaleNormal="80" zoomScaleSheetLayoutView="70" workbookViewId="0">
      <selection activeCell="A144" sqref="A144"/>
    </sheetView>
  </sheetViews>
  <sheetFormatPr defaultColWidth="9.42578125" defaultRowHeight="12.75" outlineLevelRow="2" x14ac:dyDescent="0.2"/>
  <cols>
    <col min="1" max="1" width="82.85546875" style="1" customWidth="1"/>
    <col min="2" max="2" width="9.85546875" style="2" customWidth="1"/>
    <col min="3" max="3" width="21.42578125" style="3" customWidth="1"/>
    <col min="4" max="4" width="24" style="9" customWidth="1"/>
    <col min="5" max="5" width="15.5703125" style="19" customWidth="1"/>
    <col min="6" max="6" width="22.42578125" style="19" customWidth="1"/>
    <col min="7" max="7" width="9.42578125" style="2"/>
    <col min="8" max="8" width="16.42578125" style="2" bestFit="1" customWidth="1"/>
    <col min="9" max="9" width="19.5703125" style="2" customWidth="1"/>
    <col min="10" max="16384" width="9.42578125" style="2"/>
  </cols>
  <sheetData>
    <row r="1" spans="1:6" x14ac:dyDescent="0.2">
      <c r="D1" s="4" t="s">
        <v>0</v>
      </c>
      <c r="E1" s="5"/>
      <c r="F1" s="5"/>
    </row>
    <row r="2" spans="1:6" x14ac:dyDescent="0.2">
      <c r="D2" s="4" t="s">
        <v>1</v>
      </c>
      <c r="E2" s="5"/>
      <c r="F2" s="5"/>
    </row>
    <row r="3" spans="1:6" x14ac:dyDescent="0.2">
      <c r="D3" s="4" t="s">
        <v>2</v>
      </c>
      <c r="E3" s="5"/>
      <c r="F3" s="5"/>
    </row>
    <row r="4" spans="1:6" x14ac:dyDescent="0.2">
      <c r="C4" s="6"/>
      <c r="D4" s="7"/>
      <c r="E4" s="5"/>
      <c r="F4" s="5"/>
    </row>
    <row r="5" spans="1:6" x14ac:dyDescent="0.2">
      <c r="C5" s="6"/>
      <c r="D5" s="7" t="s">
        <v>3</v>
      </c>
      <c r="E5" s="5"/>
      <c r="F5" s="5"/>
    </row>
    <row r="6" spans="1:6" x14ac:dyDescent="0.2">
      <c r="C6" s="6"/>
      <c r="D6" s="7" t="s">
        <v>4</v>
      </c>
      <c r="E6" s="5"/>
      <c r="F6" s="5"/>
    </row>
    <row r="7" spans="1:6" x14ac:dyDescent="0.2">
      <c r="C7" s="6"/>
      <c r="D7" s="7" t="s">
        <v>5</v>
      </c>
      <c r="E7" s="5"/>
      <c r="F7" s="5"/>
    </row>
    <row r="8" spans="1:6" x14ac:dyDescent="0.2">
      <c r="C8" s="6"/>
      <c r="D8" s="7"/>
      <c r="E8" s="5"/>
      <c r="F8" s="5"/>
    </row>
    <row r="9" spans="1:6" x14ac:dyDescent="0.2">
      <c r="C9" s="6"/>
      <c r="D9" s="7" t="s">
        <v>6</v>
      </c>
      <c r="E9" s="5"/>
      <c r="F9" s="5"/>
    </row>
    <row r="10" spans="1:6" x14ac:dyDescent="0.2">
      <c r="A10" s="1" t="s">
        <v>7</v>
      </c>
      <c r="C10" s="8" t="s">
        <v>8</v>
      </c>
      <c r="E10" s="5"/>
      <c r="F10" s="5"/>
    </row>
    <row r="11" spans="1:6" ht="63.75" x14ac:dyDescent="0.2">
      <c r="A11" s="1" t="s">
        <v>9</v>
      </c>
      <c r="C11" s="10" t="s">
        <v>10</v>
      </c>
      <c r="E11" s="5"/>
      <c r="F11" s="5"/>
    </row>
    <row r="12" spans="1:6" x14ac:dyDescent="0.2">
      <c r="A12" s="1" t="s">
        <v>11</v>
      </c>
      <c r="C12" s="8" t="s">
        <v>12</v>
      </c>
      <c r="E12" s="5"/>
      <c r="F12" s="5"/>
    </row>
    <row r="13" spans="1:6" x14ac:dyDescent="0.2">
      <c r="A13" s="1" t="s">
        <v>13</v>
      </c>
      <c r="C13" s="8" t="s">
        <v>14</v>
      </c>
      <c r="E13" s="5"/>
      <c r="F13" s="5"/>
    </row>
    <row r="14" spans="1:6" x14ac:dyDescent="0.2">
      <c r="A14" s="1" t="s">
        <v>15</v>
      </c>
      <c r="C14" s="8" t="s">
        <v>16</v>
      </c>
      <c r="E14" s="5"/>
      <c r="F14" s="5"/>
    </row>
    <row r="15" spans="1:6" x14ac:dyDescent="0.2">
      <c r="A15" s="1" t="s">
        <v>17</v>
      </c>
      <c r="C15" s="11">
        <v>3850</v>
      </c>
      <c r="E15" s="5"/>
      <c r="F15" s="5"/>
    </row>
    <row r="16" spans="1:6" x14ac:dyDescent="0.2">
      <c r="A16" s="1" t="s">
        <v>18</v>
      </c>
      <c r="C16" s="8" t="s">
        <v>19</v>
      </c>
      <c r="E16" s="5"/>
      <c r="F16" s="5"/>
    </row>
    <row r="17" spans="1:6" ht="40.700000000000003" customHeight="1" x14ac:dyDescent="0.2">
      <c r="A17" s="1" t="s">
        <v>20</v>
      </c>
      <c r="C17" s="10" t="s">
        <v>21</v>
      </c>
      <c r="E17" s="5"/>
      <c r="F17" s="5"/>
    </row>
    <row r="18" spans="1:6" x14ac:dyDescent="0.2">
      <c r="C18" s="8"/>
      <c r="E18" s="5"/>
      <c r="F18" s="5"/>
    </row>
    <row r="19" spans="1:6" x14ac:dyDescent="0.2">
      <c r="A19" s="12" t="s">
        <v>22</v>
      </c>
      <c r="B19" s="13"/>
      <c r="C19" s="13"/>
      <c r="D19" s="13"/>
      <c r="E19" s="5"/>
      <c r="F19" s="5"/>
    </row>
    <row r="20" spans="1:6" x14ac:dyDescent="0.2">
      <c r="A20" s="12" t="s">
        <v>23</v>
      </c>
      <c r="B20" s="14"/>
      <c r="C20" s="15">
        <v>45657</v>
      </c>
      <c r="D20" s="14"/>
      <c r="E20" s="5"/>
      <c r="F20" s="5"/>
    </row>
    <row r="21" spans="1:6" x14ac:dyDescent="0.2">
      <c r="A21" s="16"/>
      <c r="B21" s="17"/>
      <c r="C21" s="17"/>
      <c r="D21" s="18" t="s">
        <v>24</v>
      </c>
    </row>
    <row r="22" spans="1:6" s="21" customFormat="1" ht="25.5" customHeight="1" x14ac:dyDescent="0.2">
      <c r="A22" s="250" t="s">
        <v>25</v>
      </c>
      <c r="B22" s="250" t="s">
        <v>26</v>
      </c>
      <c r="C22" s="250" t="s">
        <v>27</v>
      </c>
      <c r="D22" s="250" t="s">
        <v>28</v>
      </c>
      <c r="E22" s="20"/>
      <c r="F22" s="20"/>
    </row>
    <row r="23" spans="1:6" s="21" customFormat="1" x14ac:dyDescent="0.2">
      <c r="A23" s="250"/>
      <c r="B23" s="250"/>
      <c r="C23" s="250"/>
      <c r="D23" s="250"/>
      <c r="E23" s="20"/>
      <c r="F23" s="20"/>
    </row>
    <row r="24" spans="1:6" s="26" customFormat="1" x14ac:dyDescent="0.2">
      <c r="A24" s="22" t="s">
        <v>29</v>
      </c>
      <c r="B24" s="23"/>
      <c r="C24" s="24"/>
      <c r="D24" s="24"/>
      <c r="E24" s="25"/>
      <c r="F24" s="25"/>
    </row>
    <row r="25" spans="1:6" x14ac:dyDescent="0.2">
      <c r="A25" s="27" t="s">
        <v>30</v>
      </c>
      <c r="B25" s="28" t="s">
        <v>31</v>
      </c>
      <c r="C25" s="29">
        <v>8114810</v>
      </c>
      <c r="D25" s="29">
        <v>17752691</v>
      </c>
      <c r="E25" s="19">
        <f>C25-Ф3!C88</f>
        <v>0</v>
      </c>
      <c r="F25" s="19">
        <f>D25-Ф3!C87</f>
        <v>0</v>
      </c>
    </row>
    <row r="26" spans="1:6" ht="39.200000000000003" customHeight="1" x14ac:dyDescent="0.2">
      <c r="A26" s="27" t="s">
        <v>32</v>
      </c>
      <c r="B26" s="28" t="s">
        <v>33</v>
      </c>
      <c r="C26" s="30">
        <f>SUM(C27:C31)</f>
        <v>233629</v>
      </c>
      <c r="D26" s="30">
        <f>SUM(D27:D31)</f>
        <v>172166</v>
      </c>
      <c r="E26" s="19">
        <f>C26-'[58]30'!K10-'[58]39'!V65</f>
        <v>0</v>
      </c>
    </row>
    <row r="27" spans="1:6" outlineLevel="1" x14ac:dyDescent="0.2">
      <c r="A27" s="27" t="s">
        <v>34</v>
      </c>
      <c r="B27" s="31" t="s">
        <v>35</v>
      </c>
      <c r="C27" s="32">
        <v>19939</v>
      </c>
      <c r="D27" s="30"/>
    </row>
    <row r="28" spans="1:6" outlineLevel="1" x14ac:dyDescent="0.2">
      <c r="A28" s="27" t="s">
        <v>36</v>
      </c>
      <c r="B28" s="31" t="s">
        <v>37</v>
      </c>
      <c r="C28" s="32">
        <v>152356</v>
      </c>
      <c r="D28" s="30">
        <v>96378</v>
      </c>
    </row>
    <row r="29" spans="1:6" outlineLevel="1" x14ac:dyDescent="0.2">
      <c r="A29" s="27" t="s">
        <v>38</v>
      </c>
      <c r="B29" s="31" t="s">
        <v>39</v>
      </c>
      <c r="C29" s="32">
        <v>0</v>
      </c>
      <c r="D29" s="30">
        <v>0</v>
      </c>
    </row>
    <row r="30" spans="1:6" outlineLevel="1" x14ac:dyDescent="0.2">
      <c r="A30" s="27" t="s">
        <v>40</v>
      </c>
      <c r="B30" s="31" t="s">
        <v>41</v>
      </c>
      <c r="C30" s="32">
        <v>60611</v>
      </c>
      <c r="D30" s="30">
        <v>75065</v>
      </c>
    </row>
    <row r="31" spans="1:6" outlineLevel="1" x14ac:dyDescent="0.2">
      <c r="A31" s="27" t="s">
        <v>42</v>
      </c>
      <c r="B31" s="31" t="s">
        <v>43</v>
      </c>
      <c r="C31" s="32">
        <v>723</v>
      </c>
      <c r="D31" s="30">
        <v>723</v>
      </c>
    </row>
    <row r="32" spans="1:6" ht="25.5" x14ac:dyDescent="0.2">
      <c r="A32" s="27" t="s">
        <v>44</v>
      </c>
      <c r="B32" s="33" t="s">
        <v>45</v>
      </c>
      <c r="C32" s="32"/>
      <c r="D32" s="30"/>
      <c r="E32" s="19">
        <f>C32-'[58]30'!K32</f>
        <v>0</v>
      </c>
    </row>
    <row r="33" spans="1:8" x14ac:dyDescent="0.2">
      <c r="A33" s="27" t="s">
        <v>46</v>
      </c>
      <c r="B33" s="33" t="s">
        <v>47</v>
      </c>
      <c r="C33" s="32"/>
      <c r="D33" s="30"/>
      <c r="E33" s="19">
        <f>C33-'[58]30'!K49</f>
        <v>0</v>
      </c>
    </row>
    <row r="34" spans="1:8" x14ac:dyDescent="0.2">
      <c r="A34" s="27" t="s">
        <v>48</v>
      </c>
      <c r="B34" s="33" t="s">
        <v>49</v>
      </c>
      <c r="C34" s="32"/>
      <c r="D34" s="30"/>
    </row>
    <row r="35" spans="1:8" x14ac:dyDescent="0.2">
      <c r="A35" s="27" t="s">
        <v>50</v>
      </c>
      <c r="B35" s="33" t="s">
        <v>51</v>
      </c>
      <c r="C35" s="34"/>
      <c r="D35" s="35"/>
    </row>
    <row r="36" spans="1:8" x14ac:dyDescent="0.2">
      <c r="A36" s="27" t="s">
        <v>52</v>
      </c>
      <c r="B36" s="33" t="s">
        <v>53</v>
      </c>
      <c r="C36" s="36">
        <f>SUM(C37:C38)</f>
        <v>13544992</v>
      </c>
      <c r="D36" s="37">
        <f>SUM(D37:D38)</f>
        <v>7927037</v>
      </c>
    </row>
    <row r="37" spans="1:8" s="42" customFormat="1" outlineLevel="1" x14ac:dyDescent="0.2">
      <c r="A37" s="38" t="s">
        <v>54</v>
      </c>
      <c r="B37" s="31" t="s">
        <v>55</v>
      </c>
      <c r="C37" s="39">
        <v>13537794</v>
      </c>
      <c r="D37" s="40">
        <v>7872650</v>
      </c>
      <c r="E37" s="41">
        <f>C37-'[58]33'!AP9-'[58]33'!AP12</f>
        <v>0</v>
      </c>
      <c r="F37" s="41"/>
    </row>
    <row r="38" spans="1:8" s="42" customFormat="1" outlineLevel="1" x14ac:dyDescent="0.2">
      <c r="A38" s="38" t="s">
        <v>56</v>
      </c>
      <c r="B38" s="31" t="s">
        <v>57</v>
      </c>
      <c r="C38" s="39">
        <v>7198</v>
      </c>
      <c r="D38" s="40">
        <v>54387</v>
      </c>
      <c r="E38" s="41">
        <f>C38-'[58]33'!AP15-'[58]33'!AP18</f>
        <v>0</v>
      </c>
      <c r="F38" s="41"/>
      <c r="H38" s="43"/>
    </row>
    <row r="39" spans="1:8" x14ac:dyDescent="0.2">
      <c r="A39" s="27" t="s">
        <v>58</v>
      </c>
      <c r="B39" s="33" t="s">
        <v>59</v>
      </c>
      <c r="C39" s="32">
        <v>33435</v>
      </c>
      <c r="D39" s="30">
        <v>44829</v>
      </c>
      <c r="E39" s="41">
        <f>C39-'[58]33-1'!AP9-'[58]33-1'!AP12</f>
        <v>0</v>
      </c>
      <c r="F39" s="41"/>
    </row>
    <row r="40" spans="1:8" x14ac:dyDescent="0.2">
      <c r="A40" s="27" t="s">
        <v>60</v>
      </c>
      <c r="B40" s="33" t="s">
        <v>61</v>
      </c>
      <c r="C40" s="32"/>
      <c r="D40" s="30"/>
      <c r="E40" s="41">
        <f>C40-'[58]80'!AF16</f>
        <v>0</v>
      </c>
      <c r="F40" s="41"/>
    </row>
    <row r="41" spans="1:8" x14ac:dyDescent="0.2">
      <c r="A41" s="27" t="s">
        <v>62</v>
      </c>
      <c r="B41" s="33" t="s">
        <v>63</v>
      </c>
      <c r="C41" s="32">
        <v>1587251</v>
      </c>
      <c r="D41" s="30">
        <v>3716089</v>
      </c>
      <c r="E41" s="41"/>
      <c r="F41" s="41"/>
    </row>
    <row r="42" spans="1:8" x14ac:dyDescent="0.2">
      <c r="A42" s="27" t="s">
        <v>64</v>
      </c>
      <c r="B42" s="31" t="s">
        <v>65</v>
      </c>
      <c r="C42" s="32">
        <v>36249150</v>
      </c>
      <c r="D42" s="30">
        <v>35532073</v>
      </c>
      <c r="E42" s="19">
        <f>C42-'[58]53'!C31</f>
        <v>0</v>
      </c>
      <c r="F42" s="19">
        <f>D42-'[58]53'!Z31</f>
        <v>0</v>
      </c>
    </row>
    <row r="43" spans="1:8" x14ac:dyDescent="0.2">
      <c r="A43" s="27" t="s">
        <v>66</v>
      </c>
      <c r="B43" s="31" t="s">
        <v>67</v>
      </c>
      <c r="C43" s="32"/>
      <c r="D43" s="30"/>
    </row>
    <row r="44" spans="1:8" x14ac:dyDescent="0.2">
      <c r="A44" s="27" t="s">
        <v>68</v>
      </c>
      <c r="B44" s="31" t="s">
        <v>69</v>
      </c>
      <c r="C44" s="32">
        <f>SUM(C45:C46)</f>
        <v>10787141</v>
      </c>
      <c r="D44" s="30">
        <f>SUM(D45:D46)</f>
        <v>6344141</v>
      </c>
      <c r="G44" s="43"/>
    </row>
    <row r="45" spans="1:8" x14ac:dyDescent="0.2">
      <c r="A45" s="44" t="s">
        <v>70</v>
      </c>
      <c r="B45" s="45" t="s">
        <v>71</v>
      </c>
      <c r="C45" s="46">
        <v>3734413</v>
      </c>
      <c r="D45" s="47">
        <v>1295528</v>
      </c>
      <c r="E45" s="48">
        <f>Ф1!C45-'[58]34'!AP8-'[58]34'!AP9-'[58]34'!AP20-'[58]34'!AP22-'[58]34'!AP15-'[58]34'!AP16-'[58]34'!AP17-'[58]34'!AP18-'[58]34'!AP19-'[58]34'!AP14</f>
        <v>0</v>
      </c>
      <c r="F45" s="48"/>
      <c r="G45" s="49"/>
      <c r="H45" s="50"/>
    </row>
    <row r="46" spans="1:8" x14ac:dyDescent="0.2">
      <c r="A46" s="44" t="s">
        <v>72</v>
      </c>
      <c r="B46" s="45" t="s">
        <v>73</v>
      </c>
      <c r="C46" s="46">
        <v>7052728</v>
      </c>
      <c r="D46" s="47">
        <v>5048613</v>
      </c>
      <c r="E46" s="51">
        <f>C46-'[58]46 '!L113-'[58]46 '!L115-'[58]46 '!L116</f>
        <v>0</v>
      </c>
      <c r="F46" s="51">
        <f>D46-'[58]46 '!D113-'[58]46 '!D115-'[58]46 '!D116</f>
        <v>0</v>
      </c>
      <c r="G46" s="49"/>
      <c r="H46" s="50"/>
    </row>
    <row r="47" spans="1:8" s="26" customFormat="1" x14ac:dyDescent="0.2">
      <c r="A47" s="22" t="s">
        <v>74</v>
      </c>
      <c r="B47" s="52">
        <v>100</v>
      </c>
      <c r="C47" s="53">
        <f>C25+C26+C32+C33+C34+C35+C36+C39+C40+C41+C42+C43+C44</f>
        <v>70550408</v>
      </c>
      <c r="D47" s="54">
        <f>D25+D26+D32+D33+D34+D35+D36+D39+D40+D41+D42+D43+D44</f>
        <v>71489026</v>
      </c>
      <c r="E47" s="25"/>
      <c r="F47" s="25"/>
    </row>
    <row r="48" spans="1:8" s="26" customFormat="1" x14ac:dyDescent="0.2">
      <c r="A48" s="22" t="s">
        <v>75</v>
      </c>
      <c r="B48" s="52">
        <v>101</v>
      </c>
      <c r="C48" s="55"/>
      <c r="D48" s="24"/>
      <c r="E48" s="25"/>
      <c r="F48" s="25"/>
    </row>
    <row r="49" spans="1:6" s="26" customFormat="1" x14ac:dyDescent="0.2">
      <c r="A49" s="22" t="s">
        <v>76</v>
      </c>
      <c r="B49" s="52"/>
      <c r="C49" s="55"/>
      <c r="D49" s="24"/>
      <c r="E49" s="25"/>
      <c r="F49" s="25"/>
    </row>
    <row r="50" spans="1:6" x14ac:dyDescent="0.2">
      <c r="A50" s="27" t="s">
        <v>32</v>
      </c>
      <c r="B50" s="33">
        <v>110</v>
      </c>
      <c r="C50" s="32">
        <f>SUM(C51:C56)</f>
        <v>445194</v>
      </c>
      <c r="D50" s="30">
        <f>SUM(D51:D56)</f>
        <v>310752</v>
      </c>
      <c r="E50" s="19">
        <f>C50-'[58]30'!U10-'[58]39'!V67</f>
        <v>0</v>
      </c>
    </row>
    <row r="51" spans="1:6" outlineLevel="1" x14ac:dyDescent="0.2">
      <c r="A51" s="27" t="s">
        <v>77</v>
      </c>
      <c r="B51" s="31" t="s">
        <v>78</v>
      </c>
      <c r="C51" s="32"/>
      <c r="D51" s="30"/>
    </row>
    <row r="52" spans="1:6" outlineLevel="1" x14ac:dyDescent="0.2">
      <c r="A52" s="27" t="s">
        <v>79</v>
      </c>
      <c r="B52" s="31" t="s">
        <v>80</v>
      </c>
      <c r="C52" s="32">
        <v>387516</v>
      </c>
      <c r="D52" s="30">
        <v>264125</v>
      </c>
    </row>
    <row r="53" spans="1:6" outlineLevel="1" x14ac:dyDescent="0.2">
      <c r="A53" s="27" t="s">
        <v>36</v>
      </c>
      <c r="B53" s="31" t="s">
        <v>81</v>
      </c>
      <c r="C53" s="32"/>
      <c r="D53" s="30"/>
    </row>
    <row r="54" spans="1:6" ht="25.5" outlineLevel="1" x14ac:dyDescent="0.2">
      <c r="A54" s="27" t="s">
        <v>82</v>
      </c>
      <c r="B54" s="31" t="s">
        <v>83</v>
      </c>
      <c r="C54" s="32"/>
      <c r="D54" s="30"/>
    </row>
    <row r="55" spans="1:6" outlineLevel="1" x14ac:dyDescent="0.2">
      <c r="A55" s="27" t="s">
        <v>40</v>
      </c>
      <c r="B55" s="31" t="s">
        <v>84</v>
      </c>
      <c r="C55" s="32">
        <v>57678</v>
      </c>
      <c r="D55" s="30">
        <v>46627</v>
      </c>
    </row>
    <row r="56" spans="1:6" outlineLevel="1" x14ac:dyDescent="0.2">
      <c r="A56" s="27" t="s">
        <v>85</v>
      </c>
      <c r="B56" s="31" t="s">
        <v>86</v>
      </c>
      <c r="C56" s="32"/>
      <c r="D56" s="30"/>
    </row>
    <row r="57" spans="1:6" ht="25.5" x14ac:dyDescent="0.2">
      <c r="A57" s="27" t="s">
        <v>44</v>
      </c>
      <c r="B57" s="33">
        <v>111</v>
      </c>
      <c r="C57" s="32">
        <v>103770</v>
      </c>
      <c r="D57" s="30">
        <v>103770</v>
      </c>
      <c r="E57" s="19">
        <f>C57-'[58]30'!U32</f>
        <v>0</v>
      </c>
    </row>
    <row r="58" spans="1:6" x14ac:dyDescent="0.2">
      <c r="A58" s="27" t="s">
        <v>46</v>
      </c>
      <c r="B58" s="33">
        <v>112</v>
      </c>
      <c r="C58" s="32"/>
      <c r="D58" s="30"/>
      <c r="E58" s="19">
        <f>C58-'[58]30'!U49</f>
        <v>0</v>
      </c>
    </row>
    <row r="59" spans="1:6" x14ac:dyDescent="0.2">
      <c r="A59" s="27" t="s">
        <v>48</v>
      </c>
      <c r="B59" s="33">
        <v>113</v>
      </c>
      <c r="C59" s="32"/>
      <c r="D59" s="30"/>
    </row>
    <row r="60" spans="1:6" x14ac:dyDescent="0.2">
      <c r="A60" s="56" t="s">
        <v>87</v>
      </c>
      <c r="B60" s="57">
        <v>114</v>
      </c>
      <c r="C60" s="58">
        <v>0</v>
      </c>
      <c r="D60" s="59">
        <v>0</v>
      </c>
    </row>
    <row r="61" spans="1:6" s="42" customFormat="1" x14ac:dyDescent="0.2">
      <c r="A61" s="60" t="s">
        <v>88</v>
      </c>
      <c r="B61" s="57">
        <v>115</v>
      </c>
      <c r="C61" s="61">
        <f>SUM(C62:C63)</f>
        <v>0</v>
      </c>
      <c r="D61" s="62">
        <f>SUM(D62:D63)</f>
        <v>6633845</v>
      </c>
      <c r="E61" s="41"/>
      <c r="F61" s="41"/>
    </row>
    <row r="62" spans="1:6" s="42" customFormat="1" outlineLevel="1" x14ac:dyDescent="0.2">
      <c r="A62" s="38" t="s">
        <v>89</v>
      </c>
      <c r="B62" s="63" t="s">
        <v>90</v>
      </c>
      <c r="C62" s="61"/>
      <c r="D62" s="62"/>
      <c r="E62" s="41"/>
      <c r="F62" s="41"/>
    </row>
    <row r="63" spans="1:6" s="42" customFormat="1" outlineLevel="1" x14ac:dyDescent="0.2">
      <c r="A63" s="38" t="s">
        <v>91</v>
      </c>
      <c r="B63" s="63" t="s">
        <v>92</v>
      </c>
      <c r="C63" s="61"/>
      <c r="D63" s="62">
        <v>6633845</v>
      </c>
      <c r="E63" s="41"/>
      <c r="F63" s="41"/>
    </row>
    <row r="64" spans="1:6" s="42" customFormat="1" x14ac:dyDescent="0.2">
      <c r="A64" s="60" t="s">
        <v>93</v>
      </c>
      <c r="B64" s="57">
        <v>116</v>
      </c>
      <c r="C64" s="61"/>
      <c r="D64" s="62"/>
      <c r="E64" s="41"/>
      <c r="F64" s="41"/>
    </row>
    <row r="65" spans="1:7" x14ac:dyDescent="0.2">
      <c r="A65" s="27" t="s">
        <v>94</v>
      </c>
      <c r="B65" s="33">
        <v>117</v>
      </c>
      <c r="C65" s="34">
        <f>SUM(C66:C67)</f>
        <v>0</v>
      </c>
      <c r="D65" s="35">
        <f>SUM(D66:D67)</f>
        <v>0</v>
      </c>
    </row>
    <row r="66" spans="1:7" s="42" customFormat="1" outlineLevel="1" x14ac:dyDescent="0.2">
      <c r="A66" s="38" t="s">
        <v>54</v>
      </c>
      <c r="B66" s="31" t="s">
        <v>95</v>
      </c>
      <c r="C66" s="39"/>
      <c r="D66" s="40"/>
      <c r="E66" s="41">
        <f>C66-'[58]33'!AP10-'[58]33'!AP13</f>
        <v>0</v>
      </c>
      <c r="F66" s="41"/>
    </row>
    <row r="67" spans="1:7" s="42" customFormat="1" outlineLevel="1" x14ac:dyDescent="0.2">
      <c r="A67" s="38" t="s">
        <v>56</v>
      </c>
      <c r="B67" s="31" t="s">
        <v>96</v>
      </c>
      <c r="C67" s="39"/>
      <c r="D67" s="40"/>
      <c r="E67" s="41">
        <f>C67-'[58]33'!AP16-'[58]33'!AP19</f>
        <v>0</v>
      </c>
      <c r="F67" s="41"/>
    </row>
    <row r="68" spans="1:7" s="42" customFormat="1" x14ac:dyDescent="0.2">
      <c r="A68" s="60" t="s">
        <v>97</v>
      </c>
      <c r="B68" s="33">
        <v>118</v>
      </c>
      <c r="C68" s="39"/>
      <c r="D68" s="40"/>
      <c r="E68" s="41"/>
      <c r="F68" s="41"/>
    </row>
    <row r="69" spans="1:7" s="42" customFormat="1" x14ac:dyDescent="0.2">
      <c r="A69" s="60" t="s">
        <v>98</v>
      </c>
      <c r="B69" s="28">
        <v>119</v>
      </c>
      <c r="C69" s="40"/>
      <c r="D69" s="40"/>
      <c r="E69" s="41"/>
      <c r="F69" s="41"/>
    </row>
    <row r="70" spans="1:7" x14ac:dyDescent="0.2">
      <c r="A70" s="27" t="s">
        <v>99</v>
      </c>
      <c r="B70" s="28">
        <v>120</v>
      </c>
      <c r="C70" s="30"/>
      <c r="D70" s="30"/>
    </row>
    <row r="71" spans="1:7" x14ac:dyDescent="0.2">
      <c r="A71" s="27" t="s">
        <v>100</v>
      </c>
      <c r="B71" s="28">
        <v>121</v>
      </c>
      <c r="C71" s="30">
        <v>29859897</v>
      </c>
      <c r="D71" s="30">
        <v>32922896</v>
      </c>
      <c r="E71" s="19">
        <f>C71-'[58]20'!U129-'[58]20'!V129-'[58]20'!Y129-'[58]20'!Z129-'[58]20'!AA129-'[58]20'!AB129+'[58]20'!AD174</f>
        <v>0</v>
      </c>
      <c r="F71" s="19">
        <f>D71-'[58]20'!U77-'[58]20'!V77-'[58]20'!Y77-'[58]20'!Z77-'[58]20'!AA77-'[58]20'!AB77+'[58]20'!AD69</f>
        <v>0</v>
      </c>
    </row>
    <row r="72" spans="1:7" x14ac:dyDescent="0.2">
      <c r="A72" s="27" t="s">
        <v>101</v>
      </c>
      <c r="B72" s="28">
        <v>122</v>
      </c>
      <c r="C72" s="30">
        <v>101541</v>
      </c>
      <c r="D72" s="30">
        <v>102470</v>
      </c>
    </row>
    <row r="73" spans="1:7" x14ac:dyDescent="0.2">
      <c r="A73" s="27" t="s">
        <v>66</v>
      </c>
      <c r="B73" s="28">
        <v>123</v>
      </c>
      <c r="C73" s="30"/>
      <c r="D73" s="30"/>
    </row>
    <row r="74" spans="1:7" x14ac:dyDescent="0.2">
      <c r="A74" s="27" t="s">
        <v>102</v>
      </c>
      <c r="B74" s="28">
        <v>124</v>
      </c>
      <c r="C74" s="30">
        <v>346949</v>
      </c>
      <c r="D74" s="30">
        <v>318712</v>
      </c>
      <c r="E74" s="19">
        <f>C74-'[58]19'!G131-'[58]19'!F131-'[58]20'!E134-'[58]20'!F134-'[58]27'!AG67</f>
        <v>0</v>
      </c>
      <c r="F74" s="19">
        <f>D74-'[58]19'!G75-'[58]19'!F75-'[58]20'!E77-'[58]20'!F77-'[58]27'!AG40</f>
        <v>0</v>
      </c>
    </row>
    <row r="75" spans="1:7" x14ac:dyDescent="0.2">
      <c r="A75" s="27" t="s">
        <v>103</v>
      </c>
      <c r="B75" s="28">
        <v>125</v>
      </c>
      <c r="C75" s="30">
        <v>495107</v>
      </c>
      <c r="D75" s="30">
        <v>440371</v>
      </c>
      <c r="E75" s="19">
        <f>C75-'[58]19'!C131-'[58]19'!D131-'[58]19'!O131</f>
        <v>0</v>
      </c>
      <c r="F75" s="19">
        <f>D75-'[58]19'!C75-'[58]19'!D75-'[58]19'!O75</f>
        <v>0</v>
      </c>
    </row>
    <row r="76" spans="1:7" x14ac:dyDescent="0.2">
      <c r="A76" s="27" t="s">
        <v>104</v>
      </c>
      <c r="B76" s="28">
        <v>126</v>
      </c>
      <c r="C76" s="30">
        <v>37863</v>
      </c>
      <c r="D76" s="30">
        <v>91253</v>
      </c>
      <c r="E76" s="19">
        <f>C76-'[58]49'!F27</f>
        <v>0</v>
      </c>
      <c r="F76" s="19">
        <f>D76-'[58]49'!J27</f>
        <v>0</v>
      </c>
    </row>
    <row r="77" spans="1:7" x14ac:dyDescent="0.2">
      <c r="A77" s="56" t="s">
        <v>105</v>
      </c>
      <c r="B77" s="64">
        <v>127</v>
      </c>
      <c r="C77" s="65">
        <f>SUM(C78:C80)</f>
        <v>6975167</v>
      </c>
      <c r="D77" s="65">
        <f>SUM(D78:D80)</f>
        <v>7005295</v>
      </c>
      <c r="G77" s="43"/>
    </row>
    <row r="78" spans="1:7" outlineLevel="1" x14ac:dyDescent="0.2">
      <c r="A78" s="38" t="s">
        <v>106</v>
      </c>
      <c r="B78" s="63" t="s">
        <v>107</v>
      </c>
      <c r="C78" s="62">
        <v>4598160</v>
      </c>
      <c r="D78" s="62">
        <v>5157331</v>
      </c>
      <c r="E78" s="19">
        <f>C78-'[58]20'!AC134-'[58]19'!P131</f>
        <v>0</v>
      </c>
      <c r="F78" s="19">
        <f>D78-'[58]20'!AC77-'[58]19'!P75</f>
        <v>0</v>
      </c>
    </row>
    <row r="79" spans="1:7" outlineLevel="1" x14ac:dyDescent="0.2">
      <c r="A79" s="38" t="s">
        <v>105</v>
      </c>
      <c r="B79" s="63" t="s">
        <v>108</v>
      </c>
      <c r="C79" s="62">
        <v>2377007</v>
      </c>
      <c r="D79" s="62">
        <v>1847964</v>
      </c>
      <c r="E79" s="19">
        <f>Ф1!C79-'[58]35'!AP12-'[58]35'!AP17-'[58]35'!AP20-'[58]35'!AP21-'[58]35'!AP26-'[58]35'!AP29-'[58]35'!AP30-'[58]35'!AP32-'[58]35'!AP33</f>
        <v>0</v>
      </c>
    </row>
    <row r="80" spans="1:7" outlineLevel="1" x14ac:dyDescent="0.2">
      <c r="A80" s="66" t="s">
        <v>109</v>
      </c>
      <c r="B80" s="45" t="s">
        <v>110</v>
      </c>
      <c r="C80" s="67"/>
      <c r="D80" s="67"/>
      <c r="E80" s="51">
        <f>C80-'[58]35'!AP23-'[58]35'!AP31</f>
        <v>0</v>
      </c>
      <c r="F80" s="48"/>
      <c r="G80" s="50"/>
    </row>
    <row r="81" spans="1:6" s="26" customFormat="1" x14ac:dyDescent="0.2">
      <c r="A81" s="22" t="s">
        <v>111</v>
      </c>
      <c r="B81" s="68">
        <v>200</v>
      </c>
      <c r="C81" s="54">
        <f>C50+C57+C58+C59+C60+C61+C64+C65+C68+C663+C70+C71+C72+C73+C74+C75+C76+C77+C69</f>
        <v>38365488</v>
      </c>
      <c r="D81" s="54">
        <f>D50+D57+D58+D59+D60+D61+D64+D65+D68+D663+D70+D71+D72+D73+D74+D75+D76+D77+D69</f>
        <v>47929364</v>
      </c>
      <c r="E81" s="25"/>
      <c r="F81" s="25"/>
    </row>
    <row r="82" spans="1:6" s="26" customFormat="1" x14ac:dyDescent="0.2">
      <c r="A82" s="22" t="s">
        <v>112</v>
      </c>
      <c r="B82" s="23"/>
      <c r="C82" s="54">
        <f>C81+C48+C47</f>
        <v>108915896</v>
      </c>
      <c r="D82" s="54">
        <f>D81+D48+D47</f>
        <v>119418390</v>
      </c>
      <c r="E82" s="25"/>
      <c r="F82" s="25"/>
    </row>
    <row r="83" spans="1:6" s="73" customFormat="1" ht="25.5" x14ac:dyDescent="0.2">
      <c r="A83" s="69" t="s">
        <v>113</v>
      </c>
      <c r="B83" s="70" t="s">
        <v>26</v>
      </c>
      <c r="C83" s="71"/>
      <c r="D83" s="71"/>
      <c r="E83" s="72"/>
      <c r="F83" s="72"/>
    </row>
    <row r="84" spans="1:6" s="26" customFormat="1" x14ac:dyDescent="0.2">
      <c r="A84" s="22" t="s">
        <v>114</v>
      </c>
      <c r="B84" s="23"/>
      <c r="C84" s="24"/>
      <c r="D84" s="24"/>
      <c r="E84" s="25"/>
      <c r="F84" s="25"/>
    </row>
    <row r="85" spans="1:6" x14ac:dyDescent="0.2">
      <c r="A85" s="27" t="s">
        <v>115</v>
      </c>
      <c r="B85" s="28">
        <v>210</v>
      </c>
      <c r="C85" s="35">
        <f>SUM(C86:C89)</f>
        <v>15507</v>
      </c>
      <c r="D85" s="35">
        <f>SUM(D86:D89)</f>
        <v>12829</v>
      </c>
    </row>
    <row r="86" spans="1:6" s="42" customFormat="1" outlineLevel="2" x14ac:dyDescent="0.2">
      <c r="A86" s="38" t="s">
        <v>116</v>
      </c>
      <c r="B86" s="63" t="s">
        <v>117</v>
      </c>
      <c r="C86" s="62"/>
      <c r="D86" s="62"/>
      <c r="E86" s="19">
        <f>C86-'[58]44 '!H69</f>
        <v>0</v>
      </c>
      <c r="F86" s="19">
        <f>D86-'[58]44 '!N69</f>
        <v>0</v>
      </c>
    </row>
    <row r="87" spans="1:6" s="42" customFormat="1" outlineLevel="2" x14ac:dyDescent="0.2">
      <c r="A87" s="74" t="s">
        <v>118</v>
      </c>
      <c r="B87" s="63" t="s">
        <v>119</v>
      </c>
      <c r="C87" s="62">
        <v>15507</v>
      </c>
      <c r="D87" s="62">
        <v>12829</v>
      </c>
      <c r="E87" s="41">
        <f>C87-'[58]45 '!G14</f>
        <v>0</v>
      </c>
      <c r="F87" s="41">
        <f>D87-'[58]45 '!G33</f>
        <v>0</v>
      </c>
    </row>
    <row r="88" spans="1:6" s="42" customFormat="1" outlineLevel="2" x14ac:dyDescent="0.2">
      <c r="A88" s="38" t="s">
        <v>120</v>
      </c>
      <c r="B88" s="63" t="s">
        <v>121</v>
      </c>
      <c r="C88" s="62"/>
      <c r="D88" s="62"/>
      <c r="E88" s="41"/>
      <c r="F88" s="41"/>
    </row>
    <row r="89" spans="1:6" s="42" customFormat="1" outlineLevel="2" x14ac:dyDescent="0.2">
      <c r="A89" s="38" t="s">
        <v>122</v>
      </c>
      <c r="B89" s="63" t="s">
        <v>123</v>
      </c>
      <c r="C89" s="62"/>
      <c r="D89" s="62"/>
      <c r="E89" s="41">
        <f>C89+C90-'[58]38'!C25-'[58]38'!AE25-'[58]38'!AG25-'[58]38'!AI25-'[58]38'!CA25-'[58]38'!CA33-'[58]38'!AI33-'[58]38'!AG33-'[58]38'!AE33-'[58]38'!C33</f>
        <v>0</v>
      </c>
      <c r="F89" s="41"/>
    </row>
    <row r="90" spans="1:6" s="42" customFormat="1" ht="25.5" outlineLevel="2" x14ac:dyDescent="0.2">
      <c r="A90" s="27" t="s">
        <v>124</v>
      </c>
      <c r="B90" s="57">
        <v>211</v>
      </c>
      <c r="C90" s="62"/>
      <c r="D90" s="62"/>
      <c r="E90" s="41"/>
      <c r="F90" s="41"/>
    </row>
    <row r="91" spans="1:6" x14ac:dyDescent="0.2">
      <c r="A91" s="27" t="s">
        <v>48</v>
      </c>
      <c r="B91" s="33">
        <v>212</v>
      </c>
      <c r="C91" s="30"/>
      <c r="D91" s="30"/>
    </row>
    <row r="92" spans="1:6" x14ac:dyDescent="0.2">
      <c r="A92" s="27" t="s">
        <v>125</v>
      </c>
      <c r="B92" s="33">
        <v>213</v>
      </c>
      <c r="C92" s="35">
        <f>SUM(C93:C94)</f>
        <v>677712</v>
      </c>
      <c r="D92" s="35">
        <f>SUM(D93:D94)</f>
        <v>862882</v>
      </c>
      <c r="E92" s="19">
        <f>C92-'[58]51'!P70</f>
        <v>0</v>
      </c>
      <c r="F92" s="19">
        <f>D92-'[58]51'!C70</f>
        <v>0</v>
      </c>
    </row>
    <row r="93" spans="1:6" s="42" customFormat="1" outlineLevel="1" x14ac:dyDescent="0.2">
      <c r="A93" s="38" t="s">
        <v>126</v>
      </c>
      <c r="B93" s="31" t="s">
        <v>127</v>
      </c>
      <c r="C93" s="40"/>
      <c r="D93" s="40"/>
      <c r="E93" s="19"/>
      <c r="F93" s="19"/>
    </row>
    <row r="94" spans="1:6" s="42" customFormat="1" outlineLevel="1" x14ac:dyDescent="0.2">
      <c r="A94" s="38" t="s">
        <v>128</v>
      </c>
      <c r="B94" s="31" t="s">
        <v>129</v>
      </c>
      <c r="C94" s="40">
        <v>677712</v>
      </c>
      <c r="D94" s="40">
        <v>862882</v>
      </c>
      <c r="E94" s="19"/>
      <c r="F94" s="41"/>
    </row>
    <row r="95" spans="1:6" x14ac:dyDescent="0.2">
      <c r="A95" s="27" t="s">
        <v>130</v>
      </c>
      <c r="B95" s="33">
        <v>214</v>
      </c>
      <c r="C95" s="35">
        <f>C96+C97</f>
        <v>3853010</v>
      </c>
      <c r="D95" s="35">
        <f>D96+D97</f>
        <v>3858729</v>
      </c>
    </row>
    <row r="96" spans="1:6" s="42" customFormat="1" outlineLevel="1" x14ac:dyDescent="0.2">
      <c r="A96" s="38" t="s">
        <v>131</v>
      </c>
      <c r="B96" s="33" t="s">
        <v>132</v>
      </c>
      <c r="C96" s="40">
        <v>3769643</v>
      </c>
      <c r="D96" s="40">
        <v>3758034</v>
      </c>
      <c r="E96" s="41">
        <f>C96-'[58]37'!AP27</f>
        <v>0</v>
      </c>
      <c r="F96" s="41"/>
    </row>
    <row r="97" spans="1:7" s="42" customFormat="1" outlineLevel="1" x14ac:dyDescent="0.2">
      <c r="A97" s="38" t="s">
        <v>133</v>
      </c>
      <c r="B97" s="33" t="s">
        <v>134</v>
      </c>
      <c r="C97" s="40">
        <v>83367</v>
      </c>
      <c r="D97" s="40">
        <v>100695</v>
      </c>
      <c r="E97" s="41">
        <f>C97-'[58]37'!AP30</f>
        <v>0</v>
      </c>
      <c r="F97" s="41"/>
    </row>
    <row r="98" spans="1:7" x14ac:dyDescent="0.2">
      <c r="A98" s="27" t="s">
        <v>135</v>
      </c>
      <c r="B98" s="33">
        <v>215</v>
      </c>
      <c r="C98" s="30">
        <v>1960900</v>
      </c>
      <c r="D98" s="30">
        <v>1768141</v>
      </c>
      <c r="E98" s="19">
        <f>C98-'[58]51'!P48</f>
        <v>0</v>
      </c>
      <c r="F98" s="19">
        <f>D98-'[58]51'!C48</f>
        <v>0</v>
      </c>
    </row>
    <row r="99" spans="1:7" x14ac:dyDescent="0.2">
      <c r="A99" s="27" t="s">
        <v>136</v>
      </c>
      <c r="B99" s="33">
        <v>216</v>
      </c>
      <c r="C99" s="30">
        <v>747443</v>
      </c>
      <c r="D99" s="30">
        <v>768879</v>
      </c>
      <c r="E99" s="19">
        <f>C99-'[58]46 '!M112</f>
        <v>0</v>
      </c>
      <c r="F99" s="19">
        <f>D99-'[58]46 '!E112</f>
        <v>0</v>
      </c>
    </row>
    <row r="100" spans="1:7" x14ac:dyDescent="0.2">
      <c r="A100" s="27" t="s">
        <v>137</v>
      </c>
      <c r="B100" s="33">
        <v>217</v>
      </c>
      <c r="C100" s="30">
        <v>1048833</v>
      </c>
      <c r="D100" s="30">
        <v>831855</v>
      </c>
      <c r="E100" s="19">
        <f>C100-'[58]38'!CC27-'[58]63'!C22</f>
        <v>0</v>
      </c>
    </row>
    <row r="101" spans="1:7" x14ac:dyDescent="0.2">
      <c r="A101" s="27" t="s">
        <v>138</v>
      </c>
      <c r="B101" s="33">
        <v>218</v>
      </c>
      <c r="C101" s="30">
        <v>1607</v>
      </c>
      <c r="D101" s="30">
        <v>2650</v>
      </c>
      <c r="E101" s="19">
        <f>C101-'[58]37-1'!AP9</f>
        <v>0</v>
      </c>
    </row>
    <row r="102" spans="1:7" x14ac:dyDescent="0.2">
      <c r="A102" s="27" t="s">
        <v>139</v>
      </c>
      <c r="B102" s="33">
        <v>219</v>
      </c>
      <c r="C102" s="30">
        <v>2099199</v>
      </c>
      <c r="D102" s="30">
        <v>2614562</v>
      </c>
      <c r="E102" s="19">
        <f>C102-'[58]80'!AF39</f>
        <v>0</v>
      </c>
    </row>
    <row r="103" spans="1:7" x14ac:dyDescent="0.2">
      <c r="A103" s="27" t="s">
        <v>140</v>
      </c>
      <c r="B103" s="33">
        <v>220</v>
      </c>
      <c r="C103" s="30"/>
      <c r="D103" s="30"/>
    </row>
    <row r="104" spans="1:7" x14ac:dyDescent="0.2">
      <c r="A104" s="27" t="s">
        <v>141</v>
      </c>
      <c r="B104" s="33">
        <v>221</v>
      </c>
      <c r="C104" s="30">
        <v>52525</v>
      </c>
      <c r="D104" s="30">
        <v>52528</v>
      </c>
      <c r="E104" s="19">
        <f>C104-'[58]38'!CC26</f>
        <v>0</v>
      </c>
    </row>
    <row r="105" spans="1:7" x14ac:dyDescent="0.2">
      <c r="A105" s="56" t="s">
        <v>142</v>
      </c>
      <c r="B105" s="33">
        <v>222</v>
      </c>
      <c r="C105" s="30">
        <f>SUM(C106:C107)</f>
        <v>1636612</v>
      </c>
      <c r="D105" s="30">
        <f>SUM(D106:D107)</f>
        <v>1541728</v>
      </c>
      <c r="G105" s="43"/>
    </row>
    <row r="106" spans="1:7" x14ac:dyDescent="0.2">
      <c r="A106" s="56" t="s">
        <v>143</v>
      </c>
      <c r="B106" s="33" t="s">
        <v>144</v>
      </c>
      <c r="C106" s="30">
        <v>944432</v>
      </c>
      <c r="D106" s="30">
        <v>880633</v>
      </c>
      <c r="E106" s="19">
        <f>Ф1!C106-'[58]38'!C17-'[58]38'!AE17-'[58]38'!AG17-'[58]38'!AI17-'[58]38'!CA9-'[58]38'!CA10-'[58]38'!CA16-'[58]38'!CA15</f>
        <v>0</v>
      </c>
      <c r="G106" s="43"/>
    </row>
    <row r="107" spans="1:7" x14ac:dyDescent="0.2">
      <c r="A107" s="44" t="s">
        <v>72</v>
      </c>
      <c r="B107" s="75" t="s">
        <v>145</v>
      </c>
      <c r="C107" s="47">
        <v>692180</v>
      </c>
      <c r="D107" s="47">
        <v>661095</v>
      </c>
      <c r="E107" s="48">
        <f>C107-'[58]46 '!M113</f>
        <v>0</v>
      </c>
      <c r="F107" s="48"/>
      <c r="G107" s="50"/>
    </row>
    <row r="108" spans="1:7" s="26" customFormat="1" x14ac:dyDescent="0.2">
      <c r="A108" s="22" t="s">
        <v>146</v>
      </c>
      <c r="B108" s="52">
        <v>300</v>
      </c>
      <c r="C108" s="54">
        <f>SUM(C84:C105)-SUM(C86:C88)-SUM(C93:C94)-SUM(C96:C97)</f>
        <v>12093348</v>
      </c>
      <c r="D108" s="54">
        <f>SUM(D84:D105)-SUM(D86:D88)-SUM(D93:D94)-SUM(D96:D97)</f>
        <v>12314783</v>
      </c>
      <c r="E108" s="25"/>
      <c r="F108" s="25"/>
    </row>
    <row r="109" spans="1:7" s="26" customFormat="1" x14ac:dyDescent="0.2">
      <c r="A109" s="22" t="s">
        <v>147</v>
      </c>
      <c r="B109" s="52">
        <v>301</v>
      </c>
      <c r="C109" s="24"/>
      <c r="D109" s="24"/>
      <c r="E109" s="25"/>
      <c r="F109" s="25"/>
    </row>
    <row r="110" spans="1:7" s="26" customFormat="1" x14ac:dyDescent="0.2">
      <c r="A110" s="22" t="s">
        <v>148</v>
      </c>
      <c r="B110" s="76"/>
      <c r="C110" s="24"/>
      <c r="D110" s="24"/>
      <c r="E110" s="25"/>
      <c r="F110" s="25"/>
    </row>
    <row r="111" spans="1:7" x14ac:dyDescent="0.2">
      <c r="A111" s="27" t="s">
        <v>149</v>
      </c>
      <c r="B111" s="33">
        <v>310</v>
      </c>
      <c r="C111" s="77">
        <f>SUM(C112:C115)</f>
        <v>364845</v>
      </c>
      <c r="D111" s="77">
        <f>SUM(D112:D115)</f>
        <v>364740</v>
      </c>
    </row>
    <row r="112" spans="1:7" s="42" customFormat="1" outlineLevel="2" x14ac:dyDescent="0.2">
      <c r="A112" s="38" t="s">
        <v>116</v>
      </c>
      <c r="B112" s="57" t="s">
        <v>150</v>
      </c>
      <c r="C112" s="62"/>
      <c r="D112" s="62"/>
      <c r="E112" s="19">
        <f>C112-'[58]44 '!H76</f>
        <v>0</v>
      </c>
      <c r="F112" s="19">
        <f>D112-'[58]44 '!N76</f>
        <v>0</v>
      </c>
    </row>
    <row r="113" spans="1:6" s="42" customFormat="1" outlineLevel="2" x14ac:dyDescent="0.2">
      <c r="A113" s="78" t="s">
        <v>118</v>
      </c>
      <c r="B113" s="57" t="s">
        <v>151</v>
      </c>
      <c r="C113" s="62">
        <v>100018</v>
      </c>
      <c r="D113" s="62">
        <v>99913</v>
      </c>
      <c r="E113" s="41">
        <f>C113-'[58]45 '!G15-'[58]45 '!G16</f>
        <v>0</v>
      </c>
      <c r="F113" s="41">
        <f>D113-'[58]45 '!G34-'[58]45 '!G35</f>
        <v>0</v>
      </c>
    </row>
    <row r="114" spans="1:6" s="42" customFormat="1" outlineLevel="2" x14ac:dyDescent="0.2">
      <c r="A114" s="38" t="s">
        <v>120</v>
      </c>
      <c r="B114" s="57" t="s">
        <v>152</v>
      </c>
      <c r="C114" s="62"/>
      <c r="D114" s="62"/>
      <c r="E114" s="41"/>
      <c r="F114" s="41"/>
    </row>
    <row r="115" spans="1:6" s="42" customFormat="1" outlineLevel="2" x14ac:dyDescent="0.2">
      <c r="A115" s="38" t="s">
        <v>153</v>
      </c>
      <c r="B115" s="57" t="s">
        <v>154</v>
      </c>
      <c r="C115" s="62">
        <v>264827</v>
      </c>
      <c r="D115" s="62">
        <v>264827</v>
      </c>
      <c r="E115" s="41">
        <f>C115+C116-'[58]38'!Q25-'[58]38'!AF25-'[58]38'!AH25-'[58]38'!BE25-'[58]38'!CB25-'[58]38'!CB33-'[58]38'!BE33-'[58]38'!AH33-'[58]38'!AF33-'[58]38'!Q33</f>
        <v>0</v>
      </c>
      <c r="F115" s="41"/>
    </row>
    <row r="116" spans="1:6" s="42" customFormat="1" ht="25.5" outlineLevel="2" x14ac:dyDescent="0.2">
      <c r="A116" s="27" t="s">
        <v>155</v>
      </c>
      <c r="B116" s="57">
        <v>311</v>
      </c>
      <c r="C116" s="62"/>
      <c r="D116" s="62"/>
      <c r="E116" s="41"/>
      <c r="F116" s="41"/>
    </row>
    <row r="117" spans="1:6" x14ac:dyDescent="0.2">
      <c r="A117" s="27" t="s">
        <v>48</v>
      </c>
      <c r="B117" s="33">
        <v>312</v>
      </c>
      <c r="C117" s="30"/>
      <c r="D117" s="30"/>
    </row>
    <row r="118" spans="1:6" x14ac:dyDescent="0.2">
      <c r="A118" s="27" t="s">
        <v>156</v>
      </c>
      <c r="B118" s="33">
        <v>313</v>
      </c>
      <c r="C118" s="77">
        <f>SUM(C119:C120)</f>
        <v>354874</v>
      </c>
      <c r="D118" s="77">
        <f>SUM(D119:D120)</f>
        <v>484437</v>
      </c>
    </row>
    <row r="119" spans="1:6" s="42" customFormat="1" outlineLevel="1" x14ac:dyDescent="0.2">
      <c r="A119" s="38" t="s">
        <v>126</v>
      </c>
      <c r="B119" s="33" t="s">
        <v>157</v>
      </c>
      <c r="C119" s="40"/>
      <c r="D119" s="40"/>
      <c r="E119" s="41">
        <f>C119-'[58]51'!P71</f>
        <v>0</v>
      </c>
      <c r="F119" s="41">
        <f>D119-'[58]51'!C71</f>
        <v>0</v>
      </c>
    </row>
    <row r="120" spans="1:6" s="42" customFormat="1" outlineLevel="1" x14ac:dyDescent="0.2">
      <c r="A120" s="38" t="s">
        <v>128</v>
      </c>
      <c r="B120" s="33" t="s">
        <v>158</v>
      </c>
      <c r="C120" s="40">
        <v>354874</v>
      </c>
      <c r="D120" s="40">
        <v>484437</v>
      </c>
      <c r="E120" s="41"/>
      <c r="F120" s="41"/>
    </row>
    <row r="121" spans="1:6" x14ac:dyDescent="0.2">
      <c r="A121" s="27" t="s">
        <v>159</v>
      </c>
      <c r="B121" s="33">
        <v>314</v>
      </c>
      <c r="C121" s="77">
        <f>SUM(C122:C123)</f>
        <v>48533</v>
      </c>
      <c r="D121" s="77">
        <f>SUM(D122:D123)</f>
        <v>54243</v>
      </c>
    </row>
    <row r="122" spans="1:6" s="42" customFormat="1" outlineLevel="1" x14ac:dyDescent="0.2">
      <c r="A122" s="38" t="s">
        <v>131</v>
      </c>
      <c r="B122" s="33" t="s">
        <v>160</v>
      </c>
      <c r="C122" s="40"/>
      <c r="D122" s="40"/>
      <c r="E122" s="41">
        <f>C122-'[58]37'!CD27</f>
        <v>0</v>
      </c>
      <c r="F122" s="41"/>
    </row>
    <row r="123" spans="1:6" s="42" customFormat="1" outlineLevel="1" x14ac:dyDescent="0.2">
      <c r="A123" s="38" t="s">
        <v>133</v>
      </c>
      <c r="B123" s="33" t="s">
        <v>161</v>
      </c>
      <c r="C123" s="40">
        <v>48533</v>
      </c>
      <c r="D123" s="40">
        <v>54243</v>
      </c>
      <c r="E123" s="41">
        <f>C123-'[58]37'!CD30</f>
        <v>0</v>
      </c>
      <c r="F123" s="41"/>
    </row>
    <row r="124" spans="1:6" x14ac:dyDescent="0.2">
      <c r="A124" s="27" t="s">
        <v>162</v>
      </c>
      <c r="B124" s="33">
        <v>315</v>
      </c>
      <c r="C124" s="30">
        <v>4052754</v>
      </c>
      <c r="D124" s="30">
        <v>8492020</v>
      </c>
      <c r="E124" s="19">
        <f>C124-'[58]51'!P65</f>
        <v>0</v>
      </c>
      <c r="F124" s="19">
        <f>D124-'[58]51'!C65</f>
        <v>0</v>
      </c>
    </row>
    <row r="125" spans="1:6" x14ac:dyDescent="0.2">
      <c r="A125" s="27" t="s">
        <v>163</v>
      </c>
      <c r="B125" s="33">
        <v>316</v>
      </c>
      <c r="C125" s="30">
        <v>2196782</v>
      </c>
      <c r="D125" s="30">
        <v>2026511</v>
      </c>
      <c r="E125" s="19">
        <f>C125+'[58]49'!F47</f>
        <v>0</v>
      </c>
      <c r="F125" s="19">
        <f>D125+'[58]49'!J47</f>
        <v>0</v>
      </c>
    </row>
    <row r="126" spans="1:6" x14ac:dyDescent="0.2">
      <c r="A126" s="27" t="s">
        <v>137</v>
      </c>
      <c r="B126" s="33">
        <v>317</v>
      </c>
      <c r="C126" s="30">
        <v>235143</v>
      </c>
      <c r="D126" s="30">
        <v>178693</v>
      </c>
      <c r="E126" s="19">
        <f>C126-'[58]63'!C23</f>
        <v>0</v>
      </c>
      <c r="F126" s="19">
        <f>D126-'[58]63'!D23</f>
        <v>0</v>
      </c>
    </row>
    <row r="127" spans="1:6" ht="15" customHeight="1" x14ac:dyDescent="0.2">
      <c r="A127" s="27" t="s">
        <v>164</v>
      </c>
      <c r="B127" s="33">
        <v>318</v>
      </c>
      <c r="C127" s="30"/>
      <c r="D127" s="30"/>
      <c r="E127" s="19">
        <f>C127-'[58]37-1'!AP10</f>
        <v>0</v>
      </c>
    </row>
    <row r="128" spans="1:6" x14ac:dyDescent="0.2">
      <c r="A128" s="27" t="s">
        <v>165</v>
      </c>
      <c r="B128" s="33">
        <v>319</v>
      </c>
      <c r="C128" s="30"/>
      <c r="D128" s="30"/>
    </row>
    <row r="129" spans="1:7" x14ac:dyDescent="0.2">
      <c r="A129" s="27" t="s">
        <v>140</v>
      </c>
      <c r="B129" s="33">
        <v>320</v>
      </c>
      <c r="C129" s="30"/>
      <c r="D129" s="30"/>
    </row>
    <row r="130" spans="1:7" x14ac:dyDescent="0.2">
      <c r="A130" s="56" t="s">
        <v>166</v>
      </c>
      <c r="B130" s="33">
        <v>321</v>
      </c>
      <c r="C130" s="30">
        <f>SUM(C131:C132)</f>
        <v>1658808</v>
      </c>
      <c r="D130" s="30">
        <f>SUM(D131:D132)</f>
        <v>1725214</v>
      </c>
      <c r="E130" s="19">
        <f>Ф1!C130-'[58]38'!Q17-'[58]38'!AF17-'[58]38'!AH17-'[58]38'!BE17-'[58]38'!CB9-'[58]38'!CB10-'[58]38'!CB16</f>
        <v>0</v>
      </c>
      <c r="G130" s="43"/>
    </row>
    <row r="131" spans="1:7" x14ac:dyDescent="0.2">
      <c r="A131" s="56" t="s">
        <v>167</v>
      </c>
      <c r="B131" s="33" t="s">
        <v>168</v>
      </c>
      <c r="C131" s="30">
        <v>1658808</v>
      </c>
      <c r="D131" s="30">
        <v>1725214</v>
      </c>
      <c r="G131" s="43"/>
    </row>
    <row r="132" spans="1:7" x14ac:dyDescent="0.2">
      <c r="A132" s="56" t="s">
        <v>72</v>
      </c>
      <c r="B132" s="33" t="s">
        <v>169</v>
      </c>
      <c r="C132" s="30"/>
      <c r="D132" s="30"/>
      <c r="G132" s="43"/>
    </row>
    <row r="133" spans="1:7" s="26" customFormat="1" x14ac:dyDescent="0.2">
      <c r="A133" s="22" t="s">
        <v>170</v>
      </c>
      <c r="B133" s="52">
        <v>400</v>
      </c>
      <c r="C133" s="54">
        <f>C111+C117+C118+C121+C124+C125+C130+C126+C127+C128+C129</f>
        <v>8911739</v>
      </c>
      <c r="D133" s="54">
        <f>D111+D117+D118+D121+D124+D125+D130+D126+D127+D128+D129</f>
        <v>13325858</v>
      </c>
      <c r="E133" s="25"/>
      <c r="F133" s="25"/>
    </row>
    <row r="134" spans="1:7" s="26" customFormat="1" x14ac:dyDescent="0.2">
      <c r="A134" s="22" t="s">
        <v>171</v>
      </c>
      <c r="B134" s="23"/>
      <c r="C134" s="24"/>
      <c r="D134" s="24"/>
      <c r="E134" s="25"/>
      <c r="F134" s="25"/>
    </row>
    <row r="135" spans="1:7" x14ac:dyDescent="0.2">
      <c r="A135" s="27" t="s">
        <v>172</v>
      </c>
      <c r="B135" s="28">
        <v>410</v>
      </c>
      <c r="C135" s="30">
        <v>4405169</v>
      </c>
      <c r="D135" s="30">
        <v>4405169</v>
      </c>
      <c r="E135" s="19">
        <f>C135-'[58]64'!C65</f>
        <v>0</v>
      </c>
      <c r="F135" s="19">
        <f>D135-'[58]64'!D65</f>
        <v>0</v>
      </c>
    </row>
    <row r="136" spans="1:7" x14ac:dyDescent="0.2">
      <c r="A136" s="27" t="s">
        <v>173</v>
      </c>
      <c r="B136" s="28">
        <v>411</v>
      </c>
      <c r="C136" s="30"/>
      <c r="D136" s="30"/>
    </row>
    <row r="137" spans="1:7" x14ac:dyDescent="0.2">
      <c r="A137" s="27" t="s">
        <v>174</v>
      </c>
      <c r="B137" s="28">
        <v>412</v>
      </c>
      <c r="C137" s="30"/>
      <c r="D137" s="30"/>
    </row>
    <row r="138" spans="1:7" x14ac:dyDescent="0.2">
      <c r="A138" s="27" t="s">
        <v>175</v>
      </c>
      <c r="B138" s="28">
        <v>413</v>
      </c>
      <c r="C138" s="30">
        <v>-439760</v>
      </c>
      <c r="D138" s="30">
        <v>-437908</v>
      </c>
      <c r="E138" s="19">
        <f>C138-('[58]64'!F81+'[58]64'!G81)</f>
        <v>0</v>
      </c>
      <c r="F138" s="19">
        <f>D138-('[58]64'!B81+'[58]64'!C81)</f>
        <v>0</v>
      </c>
    </row>
    <row r="139" spans="1:7" x14ac:dyDescent="0.2">
      <c r="A139" s="27" t="s">
        <v>176</v>
      </c>
      <c r="B139" s="28">
        <v>414</v>
      </c>
      <c r="C139" s="30">
        <f>SUM(C140:C146)</f>
        <v>83945400</v>
      </c>
      <c r="D139" s="30">
        <f>SUM(D140:D146)</f>
        <v>89810488</v>
      </c>
    </row>
    <row r="140" spans="1:7" outlineLevel="1" x14ac:dyDescent="0.2">
      <c r="A140" s="79" t="s">
        <v>177</v>
      </c>
      <c r="B140" s="33" t="s">
        <v>178</v>
      </c>
      <c r="C140" s="32">
        <v>2939845</v>
      </c>
      <c r="D140" s="30">
        <v>17638627</v>
      </c>
    </row>
    <row r="141" spans="1:7" outlineLevel="1" x14ac:dyDescent="0.2">
      <c r="A141" s="79" t="s">
        <v>179</v>
      </c>
      <c r="B141" s="33" t="s">
        <v>180</v>
      </c>
      <c r="C141" s="32">
        <v>-38585</v>
      </c>
      <c r="D141" s="30">
        <v>45313</v>
      </c>
    </row>
    <row r="142" spans="1:7" outlineLevel="1" x14ac:dyDescent="0.2">
      <c r="A142" s="79" t="s">
        <v>181</v>
      </c>
      <c r="B142" s="33" t="s">
        <v>182</v>
      </c>
      <c r="C142" s="32"/>
      <c r="D142" s="30"/>
    </row>
    <row r="143" spans="1:7" outlineLevel="1" x14ac:dyDescent="0.2">
      <c r="A143" s="79" t="s">
        <v>183</v>
      </c>
      <c r="B143" s="33" t="s">
        <v>184</v>
      </c>
      <c r="C143" s="32"/>
      <c r="D143" s="30"/>
    </row>
    <row r="144" spans="1:7" ht="27" customHeight="1" outlineLevel="1" x14ac:dyDescent="0.2">
      <c r="A144" s="79" t="s">
        <v>185</v>
      </c>
      <c r="B144" s="33" t="s">
        <v>186</v>
      </c>
      <c r="C144" s="32">
        <v>-8766348</v>
      </c>
      <c r="D144" s="30">
        <v>-7191983</v>
      </c>
    </row>
    <row r="145" spans="1:6" ht="28.5" customHeight="1" outlineLevel="1" x14ac:dyDescent="0.2">
      <c r="A145" s="79" t="s">
        <v>187</v>
      </c>
      <c r="B145" s="33" t="s">
        <v>188</v>
      </c>
      <c r="C145" s="32">
        <v>89810488</v>
      </c>
      <c r="D145" s="30">
        <v>79318531</v>
      </c>
    </row>
    <row r="146" spans="1:6" x14ac:dyDescent="0.2">
      <c r="A146" s="27" t="s">
        <v>189</v>
      </c>
      <c r="B146" s="28">
        <v>415</v>
      </c>
      <c r="C146" s="30"/>
      <c r="D146" s="30"/>
    </row>
    <row r="147" spans="1:6" s="26" customFormat="1" ht="25.5" x14ac:dyDescent="0.2">
      <c r="A147" s="22" t="s">
        <v>190</v>
      </c>
      <c r="B147" s="68">
        <v>420</v>
      </c>
      <c r="C147" s="54">
        <f>SUM(C134:C139)</f>
        <v>87910809</v>
      </c>
      <c r="D147" s="54">
        <f>SUM(D134:D139)</f>
        <v>93777749</v>
      </c>
      <c r="E147" s="25"/>
      <c r="F147" s="25"/>
    </row>
    <row r="148" spans="1:6" s="26" customFormat="1" x14ac:dyDescent="0.2">
      <c r="A148" s="22" t="s">
        <v>191</v>
      </c>
      <c r="B148" s="68">
        <v>421</v>
      </c>
      <c r="C148" s="24"/>
      <c r="D148" s="24"/>
      <c r="E148" s="25"/>
      <c r="F148" s="25"/>
    </row>
    <row r="149" spans="1:6" s="26" customFormat="1" x14ac:dyDescent="0.2">
      <c r="A149" s="22" t="s">
        <v>192</v>
      </c>
      <c r="B149" s="68">
        <v>500</v>
      </c>
      <c r="C149" s="54">
        <f>C147+C148</f>
        <v>87910809</v>
      </c>
      <c r="D149" s="54">
        <f>D147+D148</f>
        <v>93777749</v>
      </c>
      <c r="E149" s="25"/>
      <c r="F149" s="25"/>
    </row>
    <row r="150" spans="1:6" s="26" customFormat="1" x14ac:dyDescent="0.2">
      <c r="A150" s="22" t="s">
        <v>193</v>
      </c>
      <c r="B150" s="68"/>
      <c r="C150" s="54">
        <f>C108+C133+C149</f>
        <v>108915896</v>
      </c>
      <c r="D150" s="54">
        <f>D108+D133+D149</f>
        <v>119418390</v>
      </c>
      <c r="E150" s="25"/>
      <c r="F150" s="25"/>
    </row>
    <row r="151" spans="1:6" x14ac:dyDescent="0.2">
      <c r="A151" s="80"/>
      <c r="B151" s="81"/>
      <c r="C151" s="82">
        <f>C150-C82</f>
        <v>0</v>
      </c>
      <c r="D151" s="82">
        <f>D150-D82</f>
        <v>0</v>
      </c>
    </row>
    <row r="152" spans="1:6" x14ac:dyDescent="0.2">
      <c r="A152" s="80"/>
      <c r="B152" s="81"/>
      <c r="C152" s="82"/>
      <c r="D152" s="82"/>
    </row>
    <row r="153" spans="1:6" x14ac:dyDescent="0.2">
      <c r="A153" s="80"/>
      <c r="B153" s="81"/>
      <c r="C153" s="82"/>
      <c r="D153" s="82"/>
    </row>
    <row r="154" spans="1:6" s="8" customFormat="1" ht="17.45" customHeight="1" x14ac:dyDescent="0.2">
      <c r="A154" s="13" t="s">
        <v>194</v>
      </c>
      <c r="B154" s="83"/>
      <c r="C154" s="84"/>
      <c r="D154" s="83"/>
      <c r="E154" s="5"/>
      <c r="F154" s="5"/>
    </row>
    <row r="155" spans="1:6" s="8" customFormat="1" x14ac:dyDescent="0.2">
      <c r="A155" s="85" t="s">
        <v>195</v>
      </c>
      <c r="B155" s="83"/>
      <c r="C155" s="251" t="s">
        <v>196</v>
      </c>
      <c r="D155" s="251"/>
      <c r="E155" s="5"/>
      <c r="F155" s="5"/>
    </row>
    <row r="156" spans="1:6" s="8" customFormat="1" x14ac:dyDescent="0.2">
      <c r="A156" s="86"/>
      <c r="B156" s="83"/>
      <c r="C156" s="87"/>
      <c r="D156" s="87"/>
      <c r="E156" s="5"/>
      <c r="F156" s="5"/>
    </row>
    <row r="157" spans="1:6" s="8" customFormat="1" x14ac:dyDescent="0.2">
      <c r="A157" s="16" t="s">
        <v>197</v>
      </c>
      <c r="B157" s="83"/>
      <c r="C157" s="84"/>
      <c r="D157" s="83"/>
      <c r="E157" s="5"/>
      <c r="F157" s="5"/>
    </row>
    <row r="158" spans="1:6" s="8" customFormat="1" x14ac:dyDescent="0.2">
      <c r="A158" s="86" t="s">
        <v>198</v>
      </c>
      <c r="B158" s="83"/>
      <c r="C158" s="251" t="s">
        <v>196</v>
      </c>
      <c r="D158" s="251"/>
      <c r="E158" s="5"/>
      <c r="F158" s="5"/>
    </row>
    <row r="159" spans="1:6" s="8" customFormat="1" x14ac:dyDescent="0.2">
      <c r="A159" s="80" t="s">
        <v>199</v>
      </c>
      <c r="B159" s="81"/>
      <c r="C159" s="81"/>
      <c r="D159" s="81"/>
      <c r="E159" s="19"/>
      <c r="F159" s="19"/>
    </row>
    <row r="160" spans="1:6" s="8" customFormat="1" x14ac:dyDescent="0.2">
      <c r="A160" s="88"/>
      <c r="C160" s="3"/>
      <c r="D160" s="9"/>
      <c r="E160" s="19"/>
      <c r="F160" s="19"/>
    </row>
  </sheetData>
  <mergeCells count="6">
    <mergeCell ref="C158:D158"/>
    <mergeCell ref="A22:A23"/>
    <mergeCell ref="B22:B23"/>
    <mergeCell ref="C22:C23"/>
    <mergeCell ref="D22:D23"/>
    <mergeCell ref="C155:D155"/>
  </mergeCells>
  <pageMargins left="0.70866141732283472" right="0.70866141732283472" top="0.39370078740157483" bottom="0.43307086614173229" header="0.19685039370078741" footer="0.31496062992125984"/>
  <pageSetup paperSize="9" scale="35" firstPageNumber="0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B508-EB95-4141-A594-188537E35E3B}">
  <sheetPr>
    <pageSetUpPr autoPageBreaks="0" fitToPage="1"/>
  </sheetPr>
  <dimension ref="A1:H72"/>
  <sheetViews>
    <sheetView view="pageBreakPreview" topLeftCell="A11" zoomScale="90" zoomScaleNormal="80" zoomScaleSheetLayoutView="90" workbookViewId="0">
      <pane xSplit="2" ySplit="6" topLeftCell="C17" activePane="bottomRight" state="frozen"/>
      <selection activeCell="C26" sqref="C26"/>
      <selection pane="topRight" activeCell="C26" sqref="C26"/>
      <selection pane="bottomLeft" activeCell="C26" sqref="C26"/>
      <selection pane="bottomRight" activeCell="E54" sqref="E54"/>
    </sheetView>
  </sheetViews>
  <sheetFormatPr defaultColWidth="9.42578125" defaultRowHeight="12.75" x14ac:dyDescent="0.2"/>
  <cols>
    <col min="1" max="1" width="75.140625" style="89" customWidth="1"/>
    <col min="2" max="2" width="7.5703125" style="89" customWidth="1"/>
    <col min="3" max="3" width="15.42578125" style="89" customWidth="1"/>
    <col min="4" max="4" width="14.5703125" style="89" customWidth="1"/>
    <col min="5" max="5" width="14.42578125" style="95" customWidth="1"/>
    <col min="6" max="6" width="11.42578125" style="96" bestFit="1" customWidth="1"/>
    <col min="7" max="7" width="13.42578125" style="97" customWidth="1"/>
    <col min="8" max="8" width="9.42578125" style="91"/>
    <col min="9" max="10" width="9.42578125" style="89"/>
    <col min="11" max="11" width="9.42578125" style="89" customWidth="1"/>
    <col min="12" max="16" width="9.42578125" style="89"/>
    <col min="17" max="17" width="9.42578125" style="89" customWidth="1"/>
    <col min="18" max="20" width="9.42578125" style="89"/>
    <col min="21" max="21" width="9.42578125" style="89" customWidth="1"/>
    <col min="22" max="23" width="9.42578125" style="89"/>
    <col min="24" max="25" width="9.42578125" style="89" customWidth="1"/>
    <col min="26" max="46" width="9.42578125" style="89"/>
    <col min="47" max="47" width="9.42578125" style="89" customWidth="1"/>
    <col min="48" max="54" width="9.42578125" style="89"/>
    <col min="55" max="55" width="9.42578125" style="89" customWidth="1"/>
    <col min="56" max="88" width="9.42578125" style="89"/>
    <col min="89" max="89" width="9.42578125" style="89" customWidth="1"/>
    <col min="90" max="16384" width="9.42578125" style="89"/>
  </cols>
  <sheetData>
    <row r="1" spans="1:8" s="2" customFormat="1" x14ac:dyDescent="0.2">
      <c r="A1" s="1"/>
      <c r="D1" s="4" t="s">
        <v>200</v>
      </c>
      <c r="E1" s="5"/>
    </row>
    <row r="2" spans="1:8" s="2" customFormat="1" x14ac:dyDescent="0.2">
      <c r="A2" s="1"/>
      <c r="D2" s="4" t="s">
        <v>1</v>
      </c>
      <c r="E2" s="5"/>
    </row>
    <row r="3" spans="1:8" s="2" customFormat="1" x14ac:dyDescent="0.2">
      <c r="A3" s="1"/>
      <c r="D3" s="4" t="s">
        <v>2</v>
      </c>
      <c r="E3" s="5"/>
    </row>
    <row r="4" spans="1:8" s="2" customFormat="1" x14ac:dyDescent="0.2">
      <c r="A4" s="1"/>
      <c r="D4" s="7"/>
      <c r="E4" s="5"/>
    </row>
    <row r="5" spans="1:8" s="2" customFormat="1" x14ac:dyDescent="0.2">
      <c r="A5" s="1"/>
      <c r="D5" s="7" t="s">
        <v>201</v>
      </c>
      <c r="E5" s="5"/>
    </row>
    <row r="6" spans="1:8" s="2" customFormat="1" x14ac:dyDescent="0.2">
      <c r="A6" s="1"/>
      <c r="D6" s="7" t="s">
        <v>4</v>
      </c>
      <c r="E6" s="5"/>
    </row>
    <row r="7" spans="1:8" s="2" customFormat="1" x14ac:dyDescent="0.2">
      <c r="A7" s="1"/>
      <c r="D7" s="7" t="s">
        <v>5</v>
      </c>
      <c r="E7" s="5"/>
    </row>
    <row r="8" spans="1:8" s="2" customFormat="1" x14ac:dyDescent="0.2">
      <c r="A8" s="1"/>
      <c r="D8" s="7"/>
      <c r="E8" s="5"/>
    </row>
    <row r="9" spans="1:8" x14ac:dyDescent="0.2">
      <c r="D9" s="90" t="s">
        <v>6</v>
      </c>
      <c r="E9" s="89"/>
      <c r="F9" s="89"/>
      <c r="G9" s="91"/>
    </row>
    <row r="10" spans="1:8" x14ac:dyDescent="0.2">
      <c r="E10" s="89"/>
      <c r="F10" s="89"/>
      <c r="G10" s="91"/>
    </row>
    <row r="11" spans="1:8" x14ac:dyDescent="0.2">
      <c r="A11" s="92" t="s">
        <v>202</v>
      </c>
      <c r="B11" s="83"/>
      <c r="C11" s="83"/>
      <c r="D11" s="83"/>
      <c r="E11" s="89"/>
      <c r="F11" s="89"/>
      <c r="G11" s="91"/>
    </row>
    <row r="12" spans="1:8" x14ac:dyDescent="0.2">
      <c r="A12" s="92" t="s">
        <v>203</v>
      </c>
      <c r="B12" s="83"/>
      <c r="C12" s="3" t="str">
        <f>[59]Ф1!C10</f>
        <v>АО "Ульбинский металлургический завод"</v>
      </c>
      <c r="E12" s="89"/>
      <c r="F12" s="89"/>
      <c r="G12" s="91"/>
    </row>
    <row r="13" spans="1:8" x14ac:dyDescent="0.2">
      <c r="A13" s="92" t="s">
        <v>204</v>
      </c>
      <c r="B13" s="83"/>
      <c r="C13" s="15">
        <f>Ф1!C20</f>
        <v>45657</v>
      </c>
      <c r="D13" s="83"/>
      <c r="E13" s="89"/>
      <c r="F13" s="89"/>
      <c r="G13" s="91"/>
    </row>
    <row r="14" spans="1:8" x14ac:dyDescent="0.2">
      <c r="A14" s="93"/>
      <c r="B14" s="93"/>
      <c r="C14" s="93"/>
      <c r="D14" s="94" t="s">
        <v>24</v>
      </c>
    </row>
    <row r="15" spans="1:8" s="102" customFormat="1" ht="25.5" customHeight="1" x14ac:dyDescent="0.2">
      <c r="A15" s="252" t="s">
        <v>205</v>
      </c>
      <c r="B15" s="252" t="s">
        <v>26</v>
      </c>
      <c r="C15" s="252" t="s">
        <v>206</v>
      </c>
      <c r="D15" s="252" t="s">
        <v>207</v>
      </c>
      <c r="E15" s="98"/>
      <c r="F15" s="99"/>
      <c r="G15" s="100"/>
      <c r="H15" s="101"/>
    </row>
    <row r="16" spans="1:8" s="102" customFormat="1" x14ac:dyDescent="0.2">
      <c r="A16" s="253"/>
      <c r="B16" s="253"/>
      <c r="C16" s="253"/>
      <c r="D16" s="253"/>
      <c r="E16" s="103"/>
      <c r="F16" s="103"/>
      <c r="G16" s="104"/>
      <c r="H16" s="101"/>
    </row>
    <row r="17" spans="1:8" x14ac:dyDescent="0.2">
      <c r="A17" s="105" t="s">
        <v>208</v>
      </c>
      <c r="B17" s="106" t="s">
        <v>31</v>
      </c>
      <c r="C17" s="107">
        <v>83912278</v>
      </c>
      <c r="D17" s="108">
        <v>132198170</v>
      </c>
      <c r="E17" s="109"/>
    </row>
    <row r="18" spans="1:8" x14ac:dyDescent="0.2">
      <c r="A18" s="105" t="s">
        <v>209</v>
      </c>
      <c r="B18" s="106" t="s">
        <v>33</v>
      </c>
      <c r="C18" s="110">
        <v>62088674</v>
      </c>
      <c r="D18" s="110">
        <v>104752159</v>
      </c>
      <c r="E18" s="82"/>
    </row>
    <row r="19" spans="1:8" s="118" customFormat="1" x14ac:dyDescent="0.2">
      <c r="A19" s="111" t="s">
        <v>210</v>
      </c>
      <c r="B19" s="112" t="s">
        <v>45</v>
      </c>
      <c r="C19" s="113">
        <f>C17-C18</f>
        <v>21823604</v>
      </c>
      <c r="D19" s="113">
        <f>D17-D18</f>
        <v>27446011</v>
      </c>
      <c r="E19" s="114"/>
      <c r="F19" s="115"/>
      <c r="G19" s="116"/>
      <c r="H19" s="117"/>
    </row>
    <row r="20" spans="1:8" x14ac:dyDescent="0.2">
      <c r="A20" s="105" t="s">
        <v>211</v>
      </c>
      <c r="B20" s="106" t="s">
        <v>47</v>
      </c>
      <c r="C20" s="110">
        <v>2838334</v>
      </c>
      <c r="D20" s="110">
        <v>2357319</v>
      </c>
      <c r="E20" s="82"/>
    </row>
    <row r="21" spans="1:8" x14ac:dyDescent="0.2">
      <c r="A21" s="105" t="s">
        <v>212</v>
      </c>
      <c r="B21" s="106" t="s">
        <v>49</v>
      </c>
      <c r="C21" s="110">
        <v>5698450</v>
      </c>
      <c r="D21" s="110">
        <v>4904558</v>
      </c>
      <c r="E21" s="82"/>
    </row>
    <row r="22" spans="1:8" s="118" customFormat="1" x14ac:dyDescent="0.2">
      <c r="A22" s="111" t="s">
        <v>213</v>
      </c>
      <c r="B22" s="112" t="s">
        <v>65</v>
      </c>
      <c r="C22" s="113">
        <f>C19-C20-C21</f>
        <v>13286820</v>
      </c>
      <c r="D22" s="113">
        <f>D19-D20-D21</f>
        <v>20184134</v>
      </c>
      <c r="E22" s="114"/>
      <c r="F22" s="115"/>
      <c r="G22" s="116"/>
      <c r="H22" s="117"/>
    </row>
    <row r="23" spans="1:8" x14ac:dyDescent="0.2">
      <c r="A23" s="105" t="s">
        <v>214</v>
      </c>
      <c r="B23" s="106" t="s">
        <v>67</v>
      </c>
      <c r="C23" s="110">
        <v>1187890</v>
      </c>
      <c r="D23" s="110">
        <v>1171709</v>
      </c>
      <c r="E23" s="82"/>
    </row>
    <row r="24" spans="1:8" x14ac:dyDescent="0.2">
      <c r="A24" s="105" t="s">
        <v>215</v>
      </c>
      <c r="B24" s="106" t="s">
        <v>69</v>
      </c>
      <c r="C24" s="110">
        <v>622019</v>
      </c>
      <c r="D24" s="110">
        <v>1297473</v>
      </c>
      <c r="E24" s="82"/>
    </row>
    <row r="25" spans="1:8" ht="25.5" x14ac:dyDescent="0.2">
      <c r="A25" s="105" t="s">
        <v>216</v>
      </c>
      <c r="B25" s="106" t="s">
        <v>217</v>
      </c>
      <c r="C25" s="119">
        <v>-6633845</v>
      </c>
      <c r="D25" s="110">
        <v>5677209</v>
      </c>
      <c r="E25" s="82"/>
    </row>
    <row r="26" spans="1:8" x14ac:dyDescent="0.2">
      <c r="A26" s="105" t="s">
        <v>218</v>
      </c>
      <c r="B26" s="106" t="s">
        <v>219</v>
      </c>
      <c r="C26" s="119">
        <v>3297895</v>
      </c>
      <c r="D26" s="110">
        <v>392159</v>
      </c>
      <c r="E26" s="82"/>
    </row>
    <row r="27" spans="1:8" x14ac:dyDescent="0.2">
      <c r="A27" s="105" t="s">
        <v>220</v>
      </c>
      <c r="B27" s="106" t="s">
        <v>221</v>
      </c>
      <c r="C27" s="119">
        <v>4115401</v>
      </c>
      <c r="D27" s="110">
        <v>4369725</v>
      </c>
      <c r="E27" s="82"/>
    </row>
    <row r="28" spans="1:8" s="118" customFormat="1" x14ac:dyDescent="0.2">
      <c r="A28" s="111" t="s">
        <v>222</v>
      </c>
      <c r="B28" s="112">
        <v>100</v>
      </c>
      <c r="C28" s="120">
        <f>C22+C23-C24+C25+C26-C27</f>
        <v>6401340</v>
      </c>
      <c r="D28" s="113">
        <f>D22+D23-D24+D25+D26-D27</f>
        <v>21758013</v>
      </c>
      <c r="E28" s="114"/>
      <c r="F28" s="115"/>
      <c r="G28" s="116"/>
      <c r="H28" s="117"/>
    </row>
    <row r="29" spans="1:8" x14ac:dyDescent="0.2">
      <c r="A29" s="105" t="s">
        <v>223</v>
      </c>
      <c r="B29" s="106" t="s">
        <v>224</v>
      </c>
      <c r="C29" s="119">
        <v>3461495</v>
      </c>
      <c r="D29" s="110">
        <v>4119386</v>
      </c>
      <c r="E29" s="82"/>
      <c r="F29" s="121"/>
      <c r="G29" s="122"/>
      <c r="H29" s="123"/>
    </row>
    <row r="30" spans="1:8" s="118" customFormat="1" ht="25.5" x14ac:dyDescent="0.2">
      <c r="A30" s="111" t="s">
        <v>225</v>
      </c>
      <c r="B30" s="112" t="s">
        <v>226</v>
      </c>
      <c r="C30" s="120">
        <f>C28-C29</f>
        <v>2939845</v>
      </c>
      <c r="D30" s="113">
        <f>D28-D29</f>
        <v>17638627</v>
      </c>
      <c r="E30" s="114"/>
      <c r="F30" s="115"/>
      <c r="G30" s="116"/>
      <c r="H30" s="117"/>
    </row>
    <row r="31" spans="1:8" x14ac:dyDescent="0.2">
      <c r="A31" s="105" t="s">
        <v>227</v>
      </c>
      <c r="B31" s="106" t="s">
        <v>228</v>
      </c>
      <c r="C31" s="119"/>
      <c r="D31" s="110"/>
      <c r="E31" s="82"/>
    </row>
    <row r="32" spans="1:8" s="118" customFormat="1" x14ac:dyDescent="0.2">
      <c r="A32" s="111" t="s">
        <v>229</v>
      </c>
      <c r="B32" s="112">
        <v>300</v>
      </c>
      <c r="C32" s="120">
        <f>C30+C31</f>
        <v>2939845</v>
      </c>
      <c r="D32" s="113">
        <f>D30+D31</f>
        <v>17638627</v>
      </c>
      <c r="E32" s="114"/>
      <c r="F32" s="124"/>
      <c r="G32" s="122"/>
      <c r="H32" s="123"/>
    </row>
    <row r="33" spans="1:8" x14ac:dyDescent="0.2">
      <c r="A33" s="105" t="s">
        <v>230</v>
      </c>
      <c r="B33" s="106"/>
      <c r="C33" s="119">
        <v>2939845</v>
      </c>
      <c r="D33" s="110">
        <v>17638627</v>
      </c>
      <c r="E33" s="82"/>
    </row>
    <row r="34" spans="1:8" x14ac:dyDescent="0.2">
      <c r="A34" s="105" t="s">
        <v>231</v>
      </c>
      <c r="B34" s="106"/>
      <c r="C34" s="119"/>
      <c r="D34" s="110"/>
      <c r="E34" s="82"/>
    </row>
    <row r="35" spans="1:8" x14ac:dyDescent="0.2">
      <c r="A35" s="111" t="s">
        <v>232</v>
      </c>
      <c r="B35" s="112">
        <v>400</v>
      </c>
      <c r="C35" s="113">
        <f>C46+C52</f>
        <v>-40437</v>
      </c>
      <c r="D35" s="113">
        <f>D46+D52</f>
        <v>7814</v>
      </c>
      <c r="E35" s="82"/>
      <c r="F35" s="121"/>
      <c r="G35" s="122"/>
      <c r="H35" s="123"/>
    </row>
    <row r="36" spans="1:8" x14ac:dyDescent="0.2">
      <c r="A36" s="105" t="s">
        <v>233</v>
      </c>
      <c r="B36" s="106"/>
      <c r="C36" s="110"/>
      <c r="D36" s="110"/>
    </row>
    <row r="37" spans="1:8" ht="25.5" x14ac:dyDescent="0.2">
      <c r="A37" s="125" t="s">
        <v>234</v>
      </c>
      <c r="B37" s="31">
        <v>410</v>
      </c>
      <c r="C37" s="110"/>
      <c r="D37" s="110"/>
      <c r="E37" s="82"/>
    </row>
    <row r="38" spans="1:8" ht="25.5" x14ac:dyDescent="0.2">
      <c r="A38" s="125" t="s">
        <v>235</v>
      </c>
      <c r="B38" s="31" t="s">
        <v>236</v>
      </c>
      <c r="C38" s="110"/>
      <c r="D38" s="110"/>
      <c r="E38" s="82"/>
    </row>
    <row r="39" spans="1:8" x14ac:dyDescent="0.2">
      <c r="A39" s="125" t="s">
        <v>237</v>
      </c>
      <c r="B39" s="31" t="s">
        <v>238</v>
      </c>
      <c r="C39" s="110"/>
      <c r="D39" s="110"/>
      <c r="E39" s="82"/>
    </row>
    <row r="40" spans="1:8" x14ac:dyDescent="0.2">
      <c r="A40" s="125" t="s">
        <v>239</v>
      </c>
      <c r="B40" s="31" t="s">
        <v>240</v>
      </c>
      <c r="C40" s="110"/>
      <c r="D40" s="110"/>
      <c r="E40" s="82"/>
    </row>
    <row r="41" spans="1:8" x14ac:dyDescent="0.2">
      <c r="A41" s="125" t="s">
        <v>241</v>
      </c>
      <c r="B41" s="31" t="s">
        <v>242</v>
      </c>
      <c r="C41" s="110">
        <v>-1852</v>
      </c>
      <c r="D41" s="110">
        <v>-30565</v>
      </c>
      <c r="E41" s="82"/>
    </row>
    <row r="42" spans="1:8" x14ac:dyDescent="0.2">
      <c r="A42" s="125" t="s">
        <v>243</v>
      </c>
      <c r="B42" s="31" t="s">
        <v>244</v>
      </c>
      <c r="C42" s="110"/>
      <c r="D42" s="110"/>
      <c r="E42" s="82"/>
    </row>
    <row r="43" spans="1:8" x14ac:dyDescent="0.2">
      <c r="A43" s="125" t="s">
        <v>245</v>
      </c>
      <c r="B43" s="31" t="s">
        <v>246</v>
      </c>
      <c r="C43" s="110"/>
      <c r="D43" s="110"/>
      <c r="E43" s="82"/>
    </row>
    <row r="44" spans="1:8" x14ac:dyDescent="0.2">
      <c r="A44" s="125" t="s">
        <v>247</v>
      </c>
      <c r="B44" s="31" t="s">
        <v>248</v>
      </c>
      <c r="C44" s="110"/>
      <c r="D44" s="110"/>
      <c r="E44" s="82"/>
    </row>
    <row r="45" spans="1:8" ht="19.149999999999999" customHeight="1" x14ac:dyDescent="0.2">
      <c r="A45" s="125" t="s">
        <v>249</v>
      </c>
      <c r="B45" s="31" t="s">
        <v>250</v>
      </c>
      <c r="C45" s="110"/>
      <c r="D45" s="110"/>
      <c r="E45" s="82"/>
    </row>
    <row r="46" spans="1:8" ht="44.25" customHeight="1" x14ac:dyDescent="0.2">
      <c r="A46" s="126" t="s">
        <v>251</v>
      </c>
      <c r="B46" s="127" t="s">
        <v>252</v>
      </c>
      <c r="C46" s="110">
        <f>SUM(C37:C45)</f>
        <v>-1852</v>
      </c>
      <c r="D46" s="110">
        <f>SUM(D37:D45)</f>
        <v>-30565</v>
      </c>
      <c r="E46" s="82"/>
    </row>
    <row r="47" spans="1:8" ht="25.5" customHeight="1" x14ac:dyDescent="0.2">
      <c r="A47" s="125" t="s">
        <v>253</v>
      </c>
      <c r="B47" s="31" t="s">
        <v>254</v>
      </c>
      <c r="C47" s="110"/>
      <c r="D47" s="110"/>
      <c r="E47" s="82"/>
    </row>
    <row r="48" spans="1:8" ht="30" customHeight="1" x14ac:dyDescent="0.2">
      <c r="A48" s="125" t="s">
        <v>235</v>
      </c>
      <c r="B48" s="31" t="s">
        <v>255</v>
      </c>
      <c r="C48" s="110"/>
      <c r="D48" s="110"/>
      <c r="E48" s="82"/>
    </row>
    <row r="49" spans="1:8" ht="19.149999999999999" customHeight="1" x14ac:dyDescent="0.2">
      <c r="A49" s="125" t="s">
        <v>256</v>
      </c>
      <c r="B49" s="31" t="s">
        <v>257</v>
      </c>
      <c r="C49" s="110">
        <v>-38585</v>
      </c>
      <c r="D49" s="110">
        <v>45313</v>
      </c>
      <c r="E49" s="82"/>
    </row>
    <row r="50" spans="1:8" ht="19.149999999999999" customHeight="1" x14ac:dyDescent="0.2">
      <c r="A50" s="125" t="s">
        <v>249</v>
      </c>
      <c r="B50" s="31" t="s">
        <v>258</v>
      </c>
      <c r="C50" s="110"/>
      <c r="D50" s="110"/>
      <c r="E50" s="82"/>
    </row>
    <row r="51" spans="1:8" ht="30" customHeight="1" x14ac:dyDescent="0.2">
      <c r="A51" s="125" t="s">
        <v>259</v>
      </c>
      <c r="B51" s="31" t="s">
        <v>260</v>
      </c>
      <c r="C51" s="110"/>
      <c r="D51" s="110">
        <v>-6934</v>
      </c>
      <c r="E51" s="82"/>
    </row>
    <row r="52" spans="1:8" ht="37.5" customHeight="1" x14ac:dyDescent="0.2">
      <c r="A52" s="126" t="s">
        <v>261</v>
      </c>
      <c r="B52" s="127" t="s">
        <v>262</v>
      </c>
      <c r="C52" s="110">
        <f>SUM(C47:C51)</f>
        <v>-38585</v>
      </c>
      <c r="D52" s="110">
        <f>SUM(D47:D51)</f>
        <v>38379</v>
      </c>
      <c r="E52" s="82"/>
    </row>
    <row r="53" spans="1:8" s="118" customFormat="1" ht="25.5" x14ac:dyDescent="0.2">
      <c r="A53" s="126" t="s">
        <v>263</v>
      </c>
      <c r="B53" s="127">
        <v>500</v>
      </c>
      <c r="C53" s="113">
        <f>C32+C35</f>
        <v>2899408</v>
      </c>
      <c r="D53" s="113">
        <f>D32+D35</f>
        <v>17646441</v>
      </c>
      <c r="E53" s="114"/>
      <c r="F53" s="115"/>
      <c r="G53" s="116"/>
      <c r="H53" s="117"/>
    </row>
    <row r="54" spans="1:8" x14ac:dyDescent="0.2">
      <c r="A54" s="105" t="s">
        <v>264</v>
      </c>
      <c r="B54" s="106"/>
      <c r="C54" s="110"/>
      <c r="D54" s="110"/>
    </row>
    <row r="55" spans="1:8" x14ac:dyDescent="0.2">
      <c r="A55" s="105" t="s">
        <v>230</v>
      </c>
      <c r="B55" s="106"/>
      <c r="C55" s="110">
        <v>2899408</v>
      </c>
      <c r="D55" s="110">
        <v>17646441</v>
      </c>
    </row>
    <row r="56" spans="1:8" x14ac:dyDescent="0.2">
      <c r="A56" s="105" t="s">
        <v>265</v>
      </c>
      <c r="B56" s="106"/>
      <c r="C56" s="110"/>
      <c r="D56" s="128"/>
    </row>
    <row r="57" spans="1:8" s="118" customFormat="1" x14ac:dyDescent="0.2">
      <c r="A57" s="111" t="s">
        <v>266</v>
      </c>
      <c r="B57" s="112" t="s">
        <v>267</v>
      </c>
      <c r="C57" s="129"/>
      <c r="D57" s="130"/>
      <c r="E57" s="131"/>
      <c r="F57" s="115"/>
      <c r="G57" s="116"/>
      <c r="H57" s="117"/>
    </row>
    <row r="58" spans="1:8" x14ac:dyDescent="0.2">
      <c r="A58" s="105" t="s">
        <v>233</v>
      </c>
      <c r="B58" s="106"/>
      <c r="C58" s="110"/>
      <c r="D58" s="128"/>
    </row>
    <row r="59" spans="1:8" x14ac:dyDescent="0.2">
      <c r="A59" s="105" t="s">
        <v>268</v>
      </c>
      <c r="B59" s="106"/>
      <c r="C59" s="110"/>
      <c r="D59" s="128"/>
    </row>
    <row r="60" spans="1:8" x14ac:dyDescent="0.2">
      <c r="A60" s="105" t="s">
        <v>269</v>
      </c>
      <c r="B60" s="132"/>
      <c r="C60" s="133">
        <f>C33/4405169</f>
        <v>0.66736259153735078</v>
      </c>
      <c r="D60" s="133">
        <f>D33/4405169</f>
        <v>4.0040749855453903</v>
      </c>
    </row>
    <row r="61" spans="1:8" x14ac:dyDescent="0.2">
      <c r="A61" s="105" t="s">
        <v>270</v>
      </c>
      <c r="B61" s="132"/>
      <c r="C61" s="110"/>
      <c r="D61" s="128"/>
    </row>
    <row r="62" spans="1:8" x14ac:dyDescent="0.2">
      <c r="A62" s="105" t="s">
        <v>271</v>
      </c>
      <c r="B62" s="132"/>
      <c r="C62" s="110"/>
      <c r="D62" s="110"/>
    </row>
    <row r="63" spans="1:8" x14ac:dyDescent="0.2">
      <c r="A63" s="105" t="s">
        <v>269</v>
      </c>
      <c r="B63" s="132"/>
      <c r="C63" s="110"/>
      <c r="D63" s="110"/>
    </row>
    <row r="64" spans="1:8" x14ac:dyDescent="0.2">
      <c r="A64" s="105" t="s">
        <v>270</v>
      </c>
      <c r="B64" s="132"/>
      <c r="C64" s="110"/>
      <c r="D64" s="128"/>
    </row>
    <row r="65" spans="1:8" x14ac:dyDescent="0.2">
      <c r="A65" s="134"/>
      <c r="B65" s="134"/>
      <c r="C65" s="134"/>
      <c r="D65" s="134"/>
    </row>
    <row r="66" spans="1:8" x14ac:dyDescent="0.2">
      <c r="A66" s="134"/>
      <c r="B66" s="134"/>
      <c r="C66" s="134"/>
      <c r="D66" s="134"/>
    </row>
    <row r="67" spans="1:8" x14ac:dyDescent="0.2">
      <c r="A67" s="135" t="str">
        <f>Ф1!A154</f>
        <v>Председатель Правления                             Бежецкий Сергей Владимирович</v>
      </c>
      <c r="B67" s="134"/>
      <c r="C67" s="134" t="s">
        <v>272</v>
      </c>
      <c r="D67" s="134"/>
    </row>
    <row r="68" spans="1:8" x14ac:dyDescent="0.2">
      <c r="A68" s="134" t="str">
        <f>Ф1!A155</f>
        <v xml:space="preserve">                                                                             (фамилия, имя, отчество)</v>
      </c>
      <c r="B68" s="134"/>
      <c r="C68" s="134" t="s">
        <v>196</v>
      </c>
      <c r="D68" s="134"/>
    </row>
    <row r="69" spans="1:8" x14ac:dyDescent="0.2">
      <c r="A69" s="134"/>
      <c r="B69" s="134"/>
      <c r="C69" s="134"/>
      <c r="D69" s="134"/>
    </row>
    <row r="70" spans="1:8" x14ac:dyDescent="0.2">
      <c r="A70" s="135" t="str">
        <f>Ф1!A157</f>
        <v>Главный бухгалтер                                         Оразбекова Динара Тлеукеновна</v>
      </c>
      <c r="B70" s="134"/>
      <c r="C70" s="134" t="s">
        <v>272</v>
      </c>
      <c r="D70" s="134"/>
    </row>
    <row r="71" spans="1:8" x14ac:dyDescent="0.2">
      <c r="A71" s="134" t="s">
        <v>195</v>
      </c>
      <c r="B71" s="134"/>
      <c r="C71" s="134" t="s">
        <v>196</v>
      </c>
      <c r="D71" s="134"/>
    </row>
    <row r="72" spans="1:8" s="83" customFormat="1" x14ac:dyDescent="0.2">
      <c r="A72" s="81" t="s">
        <v>199</v>
      </c>
      <c r="B72" s="81"/>
      <c r="C72" s="81"/>
      <c r="D72" s="81"/>
      <c r="E72" s="136"/>
      <c r="F72" s="137"/>
      <c r="G72" s="138"/>
      <c r="H72" s="139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70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C75B3-90A9-418A-A062-ADE28C9FF21C}">
  <sheetPr>
    <pageSetUpPr autoPageBreaks="0" fitToPage="1"/>
  </sheetPr>
  <dimension ref="A1:K97"/>
  <sheetViews>
    <sheetView view="pageBreakPreview" zoomScale="90" zoomScaleNormal="80" zoomScaleSheetLayoutView="90" workbookViewId="0">
      <selection activeCell="C1" sqref="C1:C1048576"/>
    </sheetView>
  </sheetViews>
  <sheetFormatPr defaultColWidth="67.42578125" defaultRowHeight="12.75" x14ac:dyDescent="0.2"/>
  <cols>
    <col min="1" max="1" width="77" style="141" customWidth="1"/>
    <col min="2" max="2" width="13.140625" style="141" customWidth="1"/>
    <col min="3" max="3" width="15.42578125" style="141" customWidth="1"/>
    <col min="4" max="4" width="15.5703125" style="141" customWidth="1"/>
    <col min="5" max="5" width="13.42578125" style="143" customWidth="1"/>
    <col min="6" max="11" width="9.42578125" style="141" customWidth="1"/>
    <col min="12" max="254" width="9.42578125" style="186" customWidth="1"/>
    <col min="255" max="16384" width="67.42578125" style="186"/>
  </cols>
  <sheetData>
    <row r="1" spans="1:4" ht="14.25" customHeight="1" x14ac:dyDescent="0.2">
      <c r="A1" s="140"/>
      <c r="C1" s="142"/>
      <c r="D1" s="142" t="s">
        <v>273</v>
      </c>
    </row>
    <row r="2" spans="1:4" x14ac:dyDescent="0.2">
      <c r="C2" s="142"/>
      <c r="D2" s="142" t="s">
        <v>1</v>
      </c>
    </row>
    <row r="3" spans="1:4" x14ac:dyDescent="0.2">
      <c r="C3" s="142"/>
      <c r="D3" s="142" t="s">
        <v>2</v>
      </c>
    </row>
    <row r="4" spans="1:4" x14ac:dyDescent="0.2">
      <c r="C4" s="142"/>
      <c r="D4" s="142"/>
    </row>
    <row r="5" spans="1:4" x14ac:dyDescent="0.2">
      <c r="C5" s="142"/>
      <c r="D5" s="142" t="s">
        <v>274</v>
      </c>
    </row>
    <row r="6" spans="1:4" x14ac:dyDescent="0.2">
      <c r="C6" s="142"/>
      <c r="D6" s="142" t="s">
        <v>275</v>
      </c>
    </row>
    <row r="7" spans="1:4" x14ac:dyDescent="0.2">
      <c r="B7" s="141" t="s">
        <v>276</v>
      </c>
      <c r="C7" s="142"/>
      <c r="D7" s="142" t="s">
        <v>278</v>
      </c>
    </row>
    <row r="8" spans="1:4" x14ac:dyDescent="0.2">
      <c r="D8" s="144"/>
    </row>
    <row r="9" spans="1:4" x14ac:dyDescent="0.2">
      <c r="D9" s="142" t="s">
        <v>279</v>
      </c>
    </row>
    <row r="10" spans="1:4" x14ac:dyDescent="0.2">
      <c r="A10" s="145" t="s">
        <v>280</v>
      </c>
      <c r="D10" s="146"/>
    </row>
    <row r="11" spans="1:4" x14ac:dyDescent="0.2">
      <c r="A11" s="145" t="s">
        <v>281</v>
      </c>
      <c r="B11" s="147">
        <f>Ф1!C20</f>
        <v>45657</v>
      </c>
      <c r="D11" s="148"/>
    </row>
    <row r="12" spans="1:4" x14ac:dyDescent="0.2">
      <c r="A12" s="145" t="s">
        <v>282</v>
      </c>
      <c r="D12" s="148"/>
    </row>
    <row r="13" spans="1:4" x14ac:dyDescent="0.2">
      <c r="D13" s="148"/>
    </row>
    <row r="14" spans="1:4" x14ac:dyDescent="0.2">
      <c r="A14" s="149"/>
      <c r="B14" s="149"/>
      <c r="C14" s="149"/>
      <c r="D14" s="151"/>
    </row>
    <row r="15" spans="1:4" x14ac:dyDescent="0.2">
      <c r="A15" s="152" t="s">
        <v>283</v>
      </c>
      <c r="B15" s="149"/>
      <c r="C15" s="149"/>
      <c r="D15" s="153"/>
    </row>
    <row r="16" spans="1:4" x14ac:dyDescent="0.2">
      <c r="A16" s="154"/>
      <c r="B16" s="149"/>
      <c r="C16" s="149"/>
      <c r="D16" s="155"/>
    </row>
    <row r="17" spans="1:4" x14ac:dyDescent="0.2">
      <c r="A17" s="156"/>
      <c r="B17" s="156"/>
      <c r="C17" s="156"/>
      <c r="D17" s="157" t="s">
        <v>284</v>
      </c>
    </row>
    <row r="18" spans="1:4" ht="25.5" x14ac:dyDescent="0.2">
      <c r="A18" s="158" t="s">
        <v>285</v>
      </c>
      <c r="B18" s="159" t="s">
        <v>286</v>
      </c>
      <c r="C18" s="159" t="s">
        <v>206</v>
      </c>
      <c r="D18" s="159" t="s">
        <v>207</v>
      </c>
    </row>
    <row r="19" spans="1:4" x14ac:dyDescent="0.2">
      <c r="A19" s="160" t="s">
        <v>287</v>
      </c>
      <c r="B19" s="161"/>
      <c r="C19" s="161"/>
      <c r="D19" s="162"/>
    </row>
    <row r="20" spans="1:4" x14ac:dyDescent="0.2">
      <c r="A20" s="163" t="s">
        <v>288</v>
      </c>
      <c r="B20" s="164">
        <v>10</v>
      </c>
      <c r="C20" s="165">
        <f>SUM(C22:C27)</f>
        <v>85482231</v>
      </c>
      <c r="D20" s="165">
        <f>SUM(D22:D27)</f>
        <v>116572670</v>
      </c>
    </row>
    <row r="21" spans="1:4" x14ac:dyDescent="0.2">
      <c r="A21" s="166" t="s">
        <v>289</v>
      </c>
      <c r="B21" s="167"/>
      <c r="C21" s="168"/>
      <c r="D21" s="168"/>
    </row>
    <row r="22" spans="1:4" x14ac:dyDescent="0.2">
      <c r="A22" s="166" t="s">
        <v>290</v>
      </c>
      <c r="B22" s="169">
        <v>11</v>
      </c>
      <c r="C22" s="170">
        <v>82388037</v>
      </c>
      <c r="D22" s="168">
        <v>112607519</v>
      </c>
    </row>
    <row r="23" spans="1:4" x14ac:dyDescent="0.2">
      <c r="A23" s="171" t="s">
        <v>291</v>
      </c>
      <c r="B23" s="169">
        <v>12</v>
      </c>
      <c r="C23" s="172"/>
      <c r="D23" s="168"/>
    </row>
    <row r="24" spans="1:4" x14ac:dyDescent="0.2">
      <c r="A24" s="166" t="s">
        <v>292</v>
      </c>
      <c r="B24" s="169">
        <v>13</v>
      </c>
      <c r="C24" s="170">
        <v>1636980</v>
      </c>
      <c r="D24" s="168">
        <v>2426385</v>
      </c>
    </row>
    <row r="25" spans="1:4" x14ac:dyDescent="0.2">
      <c r="A25" s="166" t="s">
        <v>293</v>
      </c>
      <c r="B25" s="169">
        <v>14</v>
      </c>
      <c r="C25" s="173"/>
      <c r="D25" s="173"/>
    </row>
    <row r="26" spans="1:4" x14ac:dyDescent="0.2">
      <c r="A26" s="166" t="s">
        <v>294</v>
      </c>
      <c r="B26" s="169">
        <v>15</v>
      </c>
      <c r="C26" s="170">
        <v>867116</v>
      </c>
      <c r="D26" s="168">
        <v>985649</v>
      </c>
    </row>
    <row r="27" spans="1:4" x14ac:dyDescent="0.2">
      <c r="A27" s="166" t="s">
        <v>295</v>
      </c>
      <c r="B27" s="169">
        <v>16</v>
      </c>
      <c r="C27" s="170">
        <v>590098</v>
      </c>
      <c r="D27" s="168">
        <v>553117</v>
      </c>
    </row>
    <row r="28" spans="1:4" x14ac:dyDescent="0.2">
      <c r="A28" s="163" t="s">
        <v>296</v>
      </c>
      <c r="B28" s="164">
        <v>20</v>
      </c>
      <c r="C28" s="174">
        <f>SUM(C30:C36)</f>
        <v>83423775</v>
      </c>
      <c r="D28" s="175">
        <f>SUM(D30:D36)</f>
        <v>103808589</v>
      </c>
    </row>
    <row r="29" spans="1:4" x14ac:dyDescent="0.2">
      <c r="A29" s="166" t="s">
        <v>289</v>
      </c>
      <c r="B29" s="169"/>
      <c r="C29" s="177"/>
      <c r="D29" s="176"/>
    </row>
    <row r="30" spans="1:4" x14ac:dyDescent="0.2">
      <c r="A30" s="166" t="s">
        <v>297</v>
      </c>
      <c r="B30" s="169">
        <v>21</v>
      </c>
      <c r="C30" s="170">
        <v>38691371</v>
      </c>
      <c r="D30" s="176">
        <v>61594989</v>
      </c>
    </row>
    <row r="31" spans="1:4" x14ac:dyDescent="0.2">
      <c r="A31" s="166" t="s">
        <v>298</v>
      </c>
      <c r="B31" s="169">
        <v>22</v>
      </c>
      <c r="C31" s="170">
        <v>3361944</v>
      </c>
      <c r="D31" s="176">
        <v>915939</v>
      </c>
    </row>
    <row r="32" spans="1:4" x14ac:dyDescent="0.2">
      <c r="A32" s="166" t="s">
        <v>299</v>
      </c>
      <c r="B32" s="169">
        <v>23</v>
      </c>
      <c r="C32" s="170">
        <v>22505523</v>
      </c>
      <c r="D32" s="176">
        <v>19863739</v>
      </c>
    </row>
    <row r="33" spans="1:5" x14ac:dyDescent="0.2">
      <c r="A33" s="166" t="s">
        <v>300</v>
      </c>
      <c r="B33" s="169">
        <v>24</v>
      </c>
      <c r="C33" s="170">
        <v>70672</v>
      </c>
      <c r="D33" s="176">
        <v>70162</v>
      </c>
    </row>
    <row r="34" spans="1:5" x14ac:dyDescent="0.2">
      <c r="A34" s="166" t="s">
        <v>301</v>
      </c>
      <c r="B34" s="169">
        <v>25</v>
      </c>
      <c r="C34" s="173"/>
      <c r="D34" s="178"/>
    </row>
    <row r="35" spans="1:5" x14ac:dyDescent="0.2">
      <c r="A35" s="166" t="s">
        <v>302</v>
      </c>
      <c r="B35" s="169">
        <v>26</v>
      </c>
      <c r="C35" s="170">
        <v>11514282</v>
      </c>
      <c r="D35" s="176">
        <v>15258413</v>
      </c>
    </row>
    <row r="36" spans="1:5" x14ac:dyDescent="0.2">
      <c r="A36" s="166" t="s">
        <v>303</v>
      </c>
      <c r="B36" s="169">
        <v>27</v>
      </c>
      <c r="C36" s="170">
        <v>7279983</v>
      </c>
      <c r="D36" s="176">
        <v>6105347</v>
      </c>
    </row>
    <row r="37" spans="1:5" ht="25.5" x14ac:dyDescent="0.2">
      <c r="A37" s="179" t="s">
        <v>304</v>
      </c>
      <c r="B37" s="164">
        <v>30</v>
      </c>
      <c r="C37" s="180">
        <f>C20-C28</f>
        <v>2058456</v>
      </c>
      <c r="D37" s="180">
        <f>D20-D28</f>
        <v>12764081</v>
      </c>
    </row>
    <row r="38" spans="1:5" x14ac:dyDescent="0.2">
      <c r="A38" s="160" t="s">
        <v>305</v>
      </c>
      <c r="B38" s="164"/>
      <c r="C38" s="181"/>
      <c r="D38" s="182"/>
    </row>
    <row r="39" spans="1:5" x14ac:dyDescent="0.2">
      <c r="A39" s="163" t="s">
        <v>306</v>
      </c>
      <c r="B39" s="164">
        <v>40</v>
      </c>
      <c r="C39" s="180">
        <f>SUM(C41:C52)</f>
        <v>21470</v>
      </c>
      <c r="D39" s="180">
        <f>SUM(D41:D52)</f>
        <v>67919</v>
      </c>
    </row>
    <row r="40" spans="1:5" x14ac:dyDescent="0.2">
      <c r="A40" s="166" t="s">
        <v>289</v>
      </c>
      <c r="B40" s="169"/>
      <c r="C40" s="177"/>
      <c r="D40" s="176"/>
    </row>
    <row r="41" spans="1:5" x14ac:dyDescent="0.2">
      <c r="A41" s="166" t="s">
        <v>307</v>
      </c>
      <c r="B41" s="169">
        <v>41</v>
      </c>
      <c r="C41" s="170">
        <v>10170</v>
      </c>
      <c r="D41" s="176">
        <v>21387</v>
      </c>
    </row>
    <row r="42" spans="1:5" x14ac:dyDescent="0.2">
      <c r="A42" s="166" t="s">
        <v>308</v>
      </c>
      <c r="B42" s="169">
        <v>42</v>
      </c>
      <c r="C42" s="170"/>
      <c r="D42" s="176"/>
    </row>
    <row r="43" spans="1:5" x14ac:dyDescent="0.2">
      <c r="A43" s="166" t="s">
        <v>309</v>
      </c>
      <c r="B43" s="169">
        <v>43</v>
      </c>
      <c r="C43" s="170">
        <v>141</v>
      </c>
      <c r="D43" s="176">
        <v>13863</v>
      </c>
    </row>
    <row r="44" spans="1:5" ht="25.5" x14ac:dyDescent="0.2">
      <c r="A44" s="183" t="s">
        <v>310</v>
      </c>
      <c r="B44" s="169">
        <v>44</v>
      </c>
      <c r="C44" s="172"/>
      <c r="D44" s="176"/>
    </row>
    <row r="45" spans="1:5" x14ac:dyDescent="0.2">
      <c r="A45" s="166" t="s">
        <v>311</v>
      </c>
      <c r="B45" s="169">
        <v>45</v>
      </c>
      <c r="C45" s="170"/>
      <c r="D45" s="176"/>
    </row>
    <row r="46" spans="1:5" x14ac:dyDescent="0.2">
      <c r="A46" s="183" t="s">
        <v>312</v>
      </c>
      <c r="B46" s="169">
        <v>46</v>
      </c>
      <c r="C46" s="172"/>
      <c r="D46" s="176"/>
    </row>
    <row r="47" spans="1:5" x14ac:dyDescent="0.2">
      <c r="A47" s="183" t="s">
        <v>313</v>
      </c>
      <c r="B47" s="169">
        <v>47</v>
      </c>
      <c r="C47" s="172"/>
      <c r="D47" s="176"/>
    </row>
    <row r="48" spans="1:5" x14ac:dyDescent="0.2">
      <c r="A48" s="166" t="s">
        <v>314</v>
      </c>
      <c r="B48" s="169">
        <v>48</v>
      </c>
      <c r="C48" s="170"/>
      <c r="D48" s="176"/>
    </row>
    <row r="49" spans="1:4" x14ac:dyDescent="0.2">
      <c r="A49" s="166" t="s">
        <v>315</v>
      </c>
      <c r="B49" s="169">
        <v>49</v>
      </c>
      <c r="C49" s="170"/>
      <c r="D49" s="176"/>
    </row>
    <row r="50" spans="1:4" x14ac:dyDescent="0.2">
      <c r="A50" s="166" t="s">
        <v>316</v>
      </c>
      <c r="B50" s="169">
        <v>50</v>
      </c>
      <c r="C50" s="170"/>
      <c r="D50" s="176"/>
    </row>
    <row r="51" spans="1:4" x14ac:dyDescent="0.2">
      <c r="A51" s="166" t="s">
        <v>317</v>
      </c>
      <c r="B51" s="169">
        <v>51</v>
      </c>
      <c r="C51" s="170"/>
      <c r="D51" s="176"/>
    </row>
    <row r="52" spans="1:4" x14ac:dyDescent="0.2">
      <c r="A52" s="166" t="s">
        <v>295</v>
      </c>
      <c r="B52" s="169">
        <v>52</v>
      </c>
      <c r="C52" s="170">
        <v>11159</v>
      </c>
      <c r="D52" s="176">
        <v>32669</v>
      </c>
    </row>
    <row r="53" spans="1:4" x14ac:dyDescent="0.2">
      <c r="A53" s="163" t="s">
        <v>318</v>
      </c>
      <c r="B53" s="164">
        <v>60</v>
      </c>
      <c r="C53" s="180">
        <f>SUM(C55:C67)</f>
        <v>3835912</v>
      </c>
      <c r="D53" s="180">
        <f>SUM(D55:D67)</f>
        <v>3571519</v>
      </c>
    </row>
    <row r="54" spans="1:4" x14ac:dyDescent="0.2">
      <c r="A54" s="166" t="s">
        <v>289</v>
      </c>
      <c r="B54" s="169"/>
      <c r="C54" s="170"/>
      <c r="D54" s="176"/>
    </row>
    <row r="55" spans="1:4" x14ac:dyDescent="0.2">
      <c r="A55" s="166" t="s">
        <v>319</v>
      </c>
      <c r="B55" s="169">
        <v>61</v>
      </c>
      <c r="C55" s="170">
        <v>1304269</v>
      </c>
      <c r="D55" s="176">
        <v>2235065</v>
      </c>
    </row>
    <row r="56" spans="1:4" x14ac:dyDescent="0.2">
      <c r="A56" s="166" t="s">
        <v>320</v>
      </c>
      <c r="B56" s="169">
        <v>62</v>
      </c>
      <c r="C56" s="170">
        <v>89806</v>
      </c>
      <c r="D56" s="176">
        <v>70647</v>
      </c>
    </row>
    <row r="57" spans="1:4" x14ac:dyDescent="0.2">
      <c r="A57" s="166" t="s">
        <v>321</v>
      </c>
      <c r="B57" s="169">
        <v>63</v>
      </c>
      <c r="C57" s="170">
        <v>1773207</v>
      </c>
      <c r="D57" s="176">
        <v>1174384</v>
      </c>
    </row>
    <row r="58" spans="1:4" ht="25.5" x14ac:dyDescent="0.2">
      <c r="A58" s="183" t="s">
        <v>322</v>
      </c>
      <c r="B58" s="169">
        <v>64</v>
      </c>
      <c r="C58" s="172"/>
      <c r="D58" s="176"/>
    </row>
    <row r="59" spans="1:4" x14ac:dyDescent="0.2">
      <c r="A59" s="166" t="s">
        <v>323</v>
      </c>
      <c r="B59" s="169">
        <v>65</v>
      </c>
      <c r="C59" s="170"/>
      <c r="D59" s="176"/>
    </row>
    <row r="60" spans="1:4" x14ac:dyDescent="0.2">
      <c r="A60" s="166" t="s">
        <v>324</v>
      </c>
      <c r="B60" s="169">
        <v>66</v>
      </c>
      <c r="C60" s="170"/>
      <c r="D60" s="176"/>
    </row>
    <row r="61" spans="1:4" x14ac:dyDescent="0.2">
      <c r="A61" s="166" t="s">
        <v>325</v>
      </c>
      <c r="B61" s="169">
        <v>67</v>
      </c>
      <c r="C61" s="170">
        <v>104810</v>
      </c>
      <c r="D61" s="176">
        <v>75174</v>
      </c>
    </row>
    <row r="62" spans="1:4" x14ac:dyDescent="0.2">
      <c r="A62" s="166" t="s">
        <v>326</v>
      </c>
      <c r="B62" s="169">
        <v>68</v>
      </c>
      <c r="C62" s="170"/>
      <c r="D62" s="176"/>
    </row>
    <row r="63" spans="1:4" x14ac:dyDescent="0.2">
      <c r="A63" s="166" t="s">
        <v>327</v>
      </c>
      <c r="B63" s="169">
        <v>69</v>
      </c>
      <c r="C63" s="170"/>
      <c r="D63" s="176"/>
    </row>
    <row r="64" spans="1:4" x14ac:dyDescent="0.2">
      <c r="A64" s="166" t="s">
        <v>328</v>
      </c>
      <c r="B64" s="169">
        <v>70</v>
      </c>
      <c r="C64" s="170"/>
      <c r="D64" s="176"/>
    </row>
    <row r="65" spans="1:4" x14ac:dyDescent="0.2">
      <c r="A65" s="166" t="s">
        <v>315</v>
      </c>
      <c r="B65" s="169">
        <v>71</v>
      </c>
      <c r="C65" s="170"/>
      <c r="D65" s="176"/>
    </row>
    <row r="66" spans="1:4" x14ac:dyDescent="0.2">
      <c r="A66" s="166" t="s">
        <v>329</v>
      </c>
      <c r="B66" s="169">
        <v>72</v>
      </c>
      <c r="C66" s="172"/>
      <c r="D66" s="176"/>
    </row>
    <row r="67" spans="1:4" x14ac:dyDescent="0.2">
      <c r="A67" s="166" t="s">
        <v>303</v>
      </c>
      <c r="B67" s="169">
        <v>73</v>
      </c>
      <c r="C67" s="170">
        <v>563820</v>
      </c>
      <c r="D67" s="176">
        <v>16249</v>
      </c>
    </row>
    <row r="68" spans="1:4" ht="25.5" x14ac:dyDescent="0.2">
      <c r="A68" s="179" t="s">
        <v>330</v>
      </c>
      <c r="B68" s="164">
        <v>80</v>
      </c>
      <c r="C68" s="180">
        <f>C39-C53</f>
        <v>-3814442</v>
      </c>
      <c r="D68" s="180">
        <f>D39-D53</f>
        <v>-3503600</v>
      </c>
    </row>
    <row r="69" spans="1:4" x14ac:dyDescent="0.2">
      <c r="A69" s="160" t="s">
        <v>331</v>
      </c>
      <c r="B69" s="164"/>
      <c r="C69" s="181"/>
      <c r="D69" s="182"/>
    </row>
    <row r="70" spans="1:4" x14ac:dyDescent="0.2">
      <c r="A70" s="163" t="s">
        <v>332</v>
      </c>
      <c r="B70" s="164">
        <v>90</v>
      </c>
      <c r="C70" s="180">
        <f>SUM(C72:C75)</f>
        <v>0</v>
      </c>
      <c r="D70" s="180">
        <f>SUM(D72:D75)</f>
        <v>0</v>
      </c>
    </row>
    <row r="71" spans="1:4" x14ac:dyDescent="0.2">
      <c r="A71" s="166" t="s">
        <v>289</v>
      </c>
      <c r="B71" s="169"/>
      <c r="C71" s="177"/>
      <c r="D71" s="176"/>
    </row>
    <row r="72" spans="1:4" x14ac:dyDescent="0.2">
      <c r="A72" s="166" t="s">
        <v>333</v>
      </c>
      <c r="B72" s="169">
        <v>91</v>
      </c>
      <c r="C72" s="170"/>
      <c r="D72" s="176"/>
    </row>
    <row r="73" spans="1:4" x14ac:dyDescent="0.2">
      <c r="A73" s="166" t="s">
        <v>334</v>
      </c>
      <c r="B73" s="169">
        <v>92</v>
      </c>
      <c r="C73" s="170"/>
      <c r="D73" s="176"/>
    </row>
    <row r="74" spans="1:4" x14ac:dyDescent="0.2">
      <c r="A74" s="166" t="s">
        <v>317</v>
      </c>
      <c r="B74" s="169">
        <v>93</v>
      </c>
      <c r="C74" s="173"/>
      <c r="D74" s="178"/>
    </row>
    <row r="75" spans="1:4" x14ac:dyDescent="0.2">
      <c r="A75" s="166" t="s">
        <v>295</v>
      </c>
      <c r="B75" s="169">
        <v>94</v>
      </c>
      <c r="C75" s="170"/>
      <c r="D75" s="176"/>
    </row>
    <row r="76" spans="1:4" x14ac:dyDescent="0.2">
      <c r="A76" s="163" t="s">
        <v>335</v>
      </c>
      <c r="B76" s="161">
        <v>100</v>
      </c>
      <c r="C76" s="180">
        <f>SUM(C78:C82)</f>
        <v>8779598</v>
      </c>
      <c r="D76" s="180">
        <f>SUM(D78:D82)</f>
        <v>7206737</v>
      </c>
    </row>
    <row r="77" spans="1:4" x14ac:dyDescent="0.2">
      <c r="A77" s="166" t="s">
        <v>289</v>
      </c>
      <c r="B77" s="167"/>
      <c r="C77" s="177"/>
      <c r="D77" s="176"/>
    </row>
    <row r="78" spans="1:4" x14ac:dyDescent="0.2">
      <c r="A78" s="166" t="s">
        <v>336</v>
      </c>
      <c r="B78" s="167">
        <v>101</v>
      </c>
      <c r="C78" s="170"/>
      <c r="D78" s="176"/>
    </row>
    <row r="79" spans="1:4" x14ac:dyDescent="0.2">
      <c r="A79" s="166" t="s">
        <v>326</v>
      </c>
      <c r="B79" s="167">
        <v>102</v>
      </c>
      <c r="C79" s="173"/>
      <c r="D79" s="178"/>
    </row>
    <row r="80" spans="1:4" x14ac:dyDescent="0.2">
      <c r="A80" s="166" t="s">
        <v>337</v>
      </c>
      <c r="B80" s="167">
        <v>103</v>
      </c>
      <c r="C80" s="170">
        <f>8761219+5129</f>
        <v>8766348</v>
      </c>
      <c r="D80" s="176">
        <v>7191983</v>
      </c>
    </row>
    <row r="81" spans="1:6" x14ac:dyDescent="0.2">
      <c r="A81" s="166" t="s">
        <v>338</v>
      </c>
      <c r="B81" s="167">
        <v>104</v>
      </c>
      <c r="C81" s="170"/>
      <c r="D81" s="176"/>
    </row>
    <row r="82" spans="1:6" x14ac:dyDescent="0.2">
      <c r="A82" s="166" t="s">
        <v>339</v>
      </c>
      <c r="B82" s="167">
        <v>105</v>
      </c>
      <c r="C82" s="170">
        <v>13250</v>
      </c>
      <c r="D82" s="176">
        <v>14754</v>
      </c>
    </row>
    <row r="83" spans="1:6" ht="25.5" x14ac:dyDescent="0.2">
      <c r="A83" s="179" t="s">
        <v>340</v>
      </c>
      <c r="B83" s="161">
        <v>110</v>
      </c>
      <c r="C83" s="180">
        <f>C70-C76</f>
        <v>-8779598</v>
      </c>
      <c r="D83" s="180">
        <f>D70-D76</f>
        <v>-7206737</v>
      </c>
    </row>
    <row r="84" spans="1:6" x14ac:dyDescent="0.2">
      <c r="A84" s="163" t="s">
        <v>341</v>
      </c>
      <c r="B84" s="161">
        <v>120</v>
      </c>
      <c r="C84" s="184">
        <v>897202</v>
      </c>
      <c r="D84" s="182">
        <v>-692698</v>
      </c>
    </row>
    <row r="85" spans="1:6" ht="25.5" x14ac:dyDescent="0.2">
      <c r="A85" s="179" t="s">
        <v>342</v>
      </c>
      <c r="B85" s="161">
        <v>130</v>
      </c>
      <c r="C85" s="184">
        <v>501</v>
      </c>
      <c r="D85" s="182">
        <v>457</v>
      </c>
      <c r="F85" s="143"/>
    </row>
    <row r="86" spans="1:6" ht="25.5" x14ac:dyDescent="0.2">
      <c r="A86" s="179" t="s">
        <v>343</v>
      </c>
      <c r="B86" s="161">
        <v>140</v>
      </c>
      <c r="C86" s="180">
        <f>C37+C68+C83+C84+C85</f>
        <v>-9637881</v>
      </c>
      <c r="D86" s="180">
        <f>D37+D68+D83+D84+D85</f>
        <v>1361503</v>
      </c>
    </row>
    <row r="87" spans="1:6" x14ac:dyDescent="0.2">
      <c r="A87" s="171" t="s">
        <v>344</v>
      </c>
      <c r="B87" s="167">
        <v>150</v>
      </c>
      <c r="C87" s="176">
        <v>17752691</v>
      </c>
      <c r="D87" s="176">
        <v>16394188</v>
      </c>
    </row>
    <row r="88" spans="1:6" x14ac:dyDescent="0.2">
      <c r="A88" s="171" t="s">
        <v>345</v>
      </c>
      <c r="B88" s="167">
        <v>160</v>
      </c>
      <c r="C88" s="185">
        <f>C87+C86</f>
        <v>8114810</v>
      </c>
      <c r="D88" s="185">
        <f>D87+D86</f>
        <v>17755691</v>
      </c>
    </row>
    <row r="89" spans="1:6" x14ac:dyDescent="0.2">
      <c r="A89" s="149"/>
      <c r="B89" s="149"/>
      <c r="C89" s="149"/>
      <c r="D89" s="149"/>
    </row>
    <row r="90" spans="1:6" x14ac:dyDescent="0.2">
      <c r="A90" s="149"/>
      <c r="B90" s="149"/>
      <c r="C90" s="149"/>
      <c r="D90" s="149"/>
    </row>
    <row r="91" spans="1:6" x14ac:dyDescent="0.2">
      <c r="A91" s="149"/>
      <c r="B91" s="149"/>
      <c r="C91" s="149"/>
      <c r="D91" s="149"/>
    </row>
    <row r="92" spans="1:6" x14ac:dyDescent="0.2">
      <c r="A92" s="152" t="str">
        <f>Ф1!A154</f>
        <v>Председатель Правления                             Бежецкий Сергей Владимирович</v>
      </c>
      <c r="B92" s="186"/>
      <c r="C92" s="149" t="s">
        <v>272</v>
      </c>
      <c r="D92" s="149"/>
    </row>
    <row r="93" spans="1:6" x14ac:dyDescent="0.2">
      <c r="A93" s="149" t="str">
        <f>Ф1!A155</f>
        <v xml:space="preserve">                                                                             (фамилия, имя, отчество)</v>
      </c>
      <c r="B93" s="186"/>
      <c r="C93" s="149" t="s">
        <v>196</v>
      </c>
      <c r="D93" s="149"/>
    </row>
    <row r="94" spans="1:6" x14ac:dyDescent="0.2">
      <c r="A94" s="149"/>
      <c r="B94" s="186"/>
      <c r="C94" s="149"/>
      <c r="D94" s="149"/>
    </row>
    <row r="95" spans="1:6" x14ac:dyDescent="0.2">
      <c r="A95" s="152" t="str">
        <f>Ф1!A157</f>
        <v>Главный бухгалтер                                         Оразбекова Динара Тлеукеновна</v>
      </c>
      <c r="B95" s="186"/>
      <c r="C95" s="149" t="s">
        <v>272</v>
      </c>
      <c r="D95" s="149"/>
    </row>
    <row r="96" spans="1:6" x14ac:dyDescent="0.2">
      <c r="A96" s="149" t="s">
        <v>195</v>
      </c>
      <c r="B96" s="186"/>
      <c r="C96" s="149" t="s">
        <v>196</v>
      </c>
      <c r="D96" s="149"/>
    </row>
    <row r="97" spans="1:3" x14ac:dyDescent="0.2">
      <c r="A97" s="187" t="s">
        <v>199</v>
      </c>
      <c r="B97" s="187"/>
      <c r="C97" s="187"/>
    </row>
  </sheetData>
  <pageMargins left="0.70866141732283472" right="0.3" top="0.45" bottom="0.45" header="0.31496062992125984" footer="0.31496062992125984"/>
  <pageSetup paperSize="9" scale="59" orientation="portrait" r:id="rId1"/>
  <headerFooter>
    <oddHeader>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02A8-B02A-48C4-91F3-08F0A83376CA}">
  <sheetPr>
    <tabColor rgb="FFFFFF00"/>
    <pageSetUpPr autoPageBreaks="0" fitToPage="1"/>
  </sheetPr>
  <dimension ref="A1:M97"/>
  <sheetViews>
    <sheetView view="pageBreakPreview" zoomScale="90" zoomScaleNormal="80" zoomScaleSheetLayoutView="90" workbookViewId="0">
      <selection activeCell="A91" sqref="A91"/>
    </sheetView>
  </sheetViews>
  <sheetFormatPr defaultColWidth="9.42578125" defaultRowHeight="12" x14ac:dyDescent="0.2"/>
  <cols>
    <col min="1" max="1" width="63.42578125" style="197" customWidth="1"/>
    <col min="2" max="2" width="5.42578125" style="197" customWidth="1"/>
    <col min="3" max="3" width="14.42578125" style="194" bestFit="1" customWidth="1"/>
    <col min="4" max="6" width="13.42578125" style="194" customWidth="1"/>
    <col min="7" max="8" width="15.42578125" style="194" bestFit="1" customWidth="1"/>
    <col min="9" max="9" width="11.5703125" style="197" bestFit="1" customWidth="1"/>
    <col min="10" max="10" width="13" style="197" customWidth="1"/>
    <col min="11" max="11" width="16.5703125" style="197" customWidth="1"/>
    <col min="12" max="12" width="15" style="208" bestFit="1" customWidth="1"/>
    <col min="13" max="13" width="9.42578125" style="199" customWidth="1"/>
    <col min="14" max="18" width="9.42578125" style="199"/>
    <col min="19" max="19" width="9.42578125" style="199" customWidth="1"/>
    <col min="20" max="22" width="9.42578125" style="199"/>
    <col min="23" max="23" width="9.42578125" style="199" customWidth="1"/>
    <col min="24" max="25" width="9.42578125" style="199"/>
    <col min="26" max="27" width="9.42578125" style="199" customWidth="1"/>
    <col min="28" max="48" width="9.42578125" style="199"/>
    <col min="49" max="49" width="9.42578125" style="199" customWidth="1"/>
    <col min="50" max="56" width="9.42578125" style="199"/>
    <col min="57" max="57" width="9.42578125" style="199" customWidth="1"/>
    <col min="58" max="90" width="9.42578125" style="199"/>
    <col min="91" max="91" width="9.42578125" style="199" customWidth="1"/>
    <col min="92" max="16384" width="9.42578125" style="199"/>
  </cols>
  <sheetData>
    <row r="1" spans="1:12" s="189" customFormat="1" ht="12.75" x14ac:dyDescent="0.2">
      <c r="A1" s="188"/>
      <c r="C1" s="190"/>
      <c r="F1" s="191"/>
      <c r="K1" s="192" t="s">
        <v>346</v>
      </c>
    </row>
    <row r="2" spans="1:12" s="189" customFormat="1" ht="12.75" x14ac:dyDescent="0.2">
      <c r="A2" s="188"/>
      <c r="C2" s="190"/>
      <c r="F2" s="191"/>
      <c r="K2" s="192" t="s">
        <v>1</v>
      </c>
    </row>
    <row r="3" spans="1:12" s="189" customFormat="1" ht="12.75" x14ac:dyDescent="0.2">
      <c r="A3" s="188"/>
      <c r="C3" s="190"/>
      <c r="F3" s="191"/>
      <c r="K3" s="192" t="s">
        <v>2</v>
      </c>
    </row>
    <row r="4" spans="1:12" s="196" customFormat="1" ht="12.75" x14ac:dyDescent="0.2">
      <c r="A4" s="193"/>
      <c r="B4" s="193"/>
      <c r="C4" s="193"/>
      <c r="D4" s="193"/>
      <c r="E4" s="194"/>
      <c r="F4" s="195"/>
      <c r="G4" s="193"/>
      <c r="H4" s="193"/>
      <c r="I4" s="193"/>
      <c r="J4" s="193"/>
      <c r="K4" s="146"/>
      <c r="L4" s="193"/>
    </row>
    <row r="5" spans="1:12" s="196" customFormat="1" ht="12.75" x14ac:dyDescent="0.2">
      <c r="A5" s="193"/>
      <c r="B5" s="193"/>
      <c r="C5" s="193"/>
      <c r="D5" s="193"/>
      <c r="F5" s="195"/>
      <c r="G5" s="193"/>
      <c r="H5" s="193"/>
      <c r="I5" s="193"/>
      <c r="J5" s="193"/>
      <c r="K5" s="192" t="s">
        <v>347</v>
      </c>
      <c r="L5" s="193"/>
    </row>
    <row r="6" spans="1:12" s="196" customFormat="1" ht="12.75" x14ac:dyDescent="0.2">
      <c r="A6" s="193"/>
      <c r="B6" s="193"/>
      <c r="C6" s="193"/>
      <c r="D6" s="193"/>
      <c r="F6" s="195"/>
      <c r="G6" s="193"/>
      <c r="H6" s="193"/>
      <c r="I6" s="193"/>
      <c r="J6" s="193"/>
      <c r="K6" s="192" t="s">
        <v>275</v>
      </c>
      <c r="L6" s="193"/>
    </row>
    <row r="7" spans="1:12" s="196" customFormat="1" ht="12.75" x14ac:dyDescent="0.2">
      <c r="A7" s="149"/>
      <c r="B7" s="149" t="s">
        <v>276</v>
      </c>
      <c r="C7" s="150" t="s">
        <v>277</v>
      </c>
      <c r="D7" s="149"/>
      <c r="F7" s="195"/>
      <c r="G7" s="193"/>
      <c r="H7" s="193"/>
      <c r="I7" s="193"/>
      <c r="J7" s="193"/>
      <c r="K7" s="192" t="s">
        <v>278</v>
      </c>
      <c r="L7" s="193"/>
    </row>
    <row r="8" spans="1:12" ht="12.75" x14ac:dyDescent="0.2">
      <c r="K8" s="192"/>
      <c r="L8" s="198"/>
    </row>
    <row r="9" spans="1:12" x14ac:dyDescent="0.2">
      <c r="K9" s="200" t="s">
        <v>6</v>
      </c>
      <c r="L9" s="198"/>
    </row>
    <row r="10" spans="1:12" x14ac:dyDescent="0.2">
      <c r="A10" s="201" t="s">
        <v>7</v>
      </c>
      <c r="C10" s="202" t="s">
        <v>8</v>
      </c>
      <c r="L10" s="198"/>
    </row>
    <row r="11" spans="1:12" x14ac:dyDescent="0.2">
      <c r="A11" s="201"/>
      <c r="C11" s="203"/>
      <c r="L11" s="198"/>
    </row>
    <row r="12" spans="1:12" x14ac:dyDescent="0.2">
      <c r="A12" s="201" t="s">
        <v>348</v>
      </c>
      <c r="C12" s="203"/>
      <c r="L12" s="198"/>
    </row>
    <row r="13" spans="1:12" x14ac:dyDescent="0.2">
      <c r="A13" s="201"/>
      <c r="C13" s="203"/>
      <c r="L13" s="198"/>
    </row>
    <row r="14" spans="1:12" x14ac:dyDescent="0.2">
      <c r="A14" s="201" t="s">
        <v>349</v>
      </c>
      <c r="C14" s="204">
        <f>Ф1!C20</f>
        <v>45657</v>
      </c>
      <c r="L14" s="198"/>
    </row>
    <row r="15" spans="1:12" x14ac:dyDescent="0.2">
      <c r="A15" s="205"/>
      <c r="B15" s="205"/>
      <c r="C15" s="206"/>
      <c r="D15" s="206"/>
      <c r="E15" s="206"/>
      <c r="F15" s="206"/>
      <c r="G15" s="206"/>
      <c r="H15" s="206"/>
      <c r="I15" s="205"/>
      <c r="J15" s="205"/>
      <c r="K15" s="207" t="s">
        <v>24</v>
      </c>
    </row>
    <row r="16" spans="1:12" s="209" customFormat="1" ht="38.25" customHeight="1" x14ac:dyDescent="0.2">
      <c r="A16" s="254" t="s">
        <v>350</v>
      </c>
      <c r="B16" s="254" t="s">
        <v>26</v>
      </c>
      <c r="C16" s="256" t="s">
        <v>351</v>
      </c>
      <c r="D16" s="257"/>
      <c r="E16" s="257"/>
      <c r="F16" s="257"/>
      <c r="G16" s="257"/>
      <c r="H16" s="258"/>
      <c r="I16" s="254" t="s">
        <v>352</v>
      </c>
      <c r="J16" s="254" t="s">
        <v>353</v>
      </c>
      <c r="K16" s="254" t="s">
        <v>354</v>
      </c>
      <c r="L16" s="208"/>
    </row>
    <row r="17" spans="1:12" s="209" customFormat="1" ht="48" x14ac:dyDescent="0.2">
      <c r="A17" s="255"/>
      <c r="B17" s="255"/>
      <c r="C17" s="210" t="s">
        <v>355</v>
      </c>
      <c r="D17" s="210" t="s">
        <v>173</v>
      </c>
      <c r="E17" s="210" t="s">
        <v>174</v>
      </c>
      <c r="F17" s="210" t="s">
        <v>175</v>
      </c>
      <c r="G17" s="210" t="s">
        <v>356</v>
      </c>
      <c r="H17" s="210" t="s">
        <v>189</v>
      </c>
      <c r="I17" s="255"/>
      <c r="J17" s="255"/>
      <c r="K17" s="255"/>
      <c r="L17" s="208"/>
    </row>
    <row r="18" spans="1:12" s="216" customFormat="1" x14ac:dyDescent="0.2">
      <c r="A18" s="211" t="s">
        <v>357</v>
      </c>
      <c r="B18" s="212" t="s">
        <v>31</v>
      </c>
      <c r="C18" s="213">
        <v>4405169</v>
      </c>
      <c r="D18" s="213"/>
      <c r="E18" s="213"/>
      <c r="F18" s="213">
        <v>-400409</v>
      </c>
      <c r="G18" s="213">
        <v>79318531</v>
      </c>
      <c r="H18" s="213"/>
      <c r="I18" s="214">
        <f t="shared" ref="I18:I23" si="0">SUM(C18:H18)</f>
        <v>83323291</v>
      </c>
      <c r="J18" s="214"/>
      <c r="K18" s="214">
        <f t="shared" ref="K18:K23" si="1">I18+J18</f>
        <v>83323291</v>
      </c>
      <c r="L18" s="215"/>
    </row>
    <row r="19" spans="1:12" x14ac:dyDescent="0.2">
      <c r="A19" s="217" t="s">
        <v>358</v>
      </c>
      <c r="B19" s="218" t="s">
        <v>33</v>
      </c>
      <c r="C19" s="219"/>
      <c r="D19" s="219"/>
      <c r="E19" s="219"/>
      <c r="F19" s="219"/>
      <c r="G19" s="219"/>
      <c r="H19" s="219"/>
      <c r="I19" s="214">
        <f t="shared" si="0"/>
        <v>0</v>
      </c>
      <c r="J19" s="214"/>
      <c r="K19" s="214">
        <f t="shared" si="1"/>
        <v>0</v>
      </c>
    </row>
    <row r="20" spans="1:12" x14ac:dyDescent="0.2">
      <c r="A20" s="217" t="s">
        <v>359</v>
      </c>
      <c r="B20" s="218" t="s">
        <v>360</v>
      </c>
      <c r="C20" s="220">
        <f t="shared" ref="C20:H20" si="2">C18+C19</f>
        <v>4405169</v>
      </c>
      <c r="D20" s="220">
        <f t="shared" si="2"/>
        <v>0</v>
      </c>
      <c r="E20" s="220">
        <f t="shared" si="2"/>
        <v>0</v>
      </c>
      <c r="F20" s="220">
        <f t="shared" si="2"/>
        <v>-400409</v>
      </c>
      <c r="G20" s="220">
        <f t="shared" si="2"/>
        <v>79318531</v>
      </c>
      <c r="H20" s="220">
        <f t="shared" si="2"/>
        <v>0</v>
      </c>
      <c r="I20" s="214">
        <f t="shared" si="0"/>
        <v>83323291</v>
      </c>
      <c r="J20" s="214">
        <f>J18+J19</f>
        <v>0</v>
      </c>
      <c r="K20" s="214">
        <f t="shared" si="1"/>
        <v>83323291</v>
      </c>
    </row>
    <row r="21" spans="1:12" x14ac:dyDescent="0.2">
      <c r="A21" s="217" t="s">
        <v>361</v>
      </c>
      <c r="B21" s="218" t="s">
        <v>226</v>
      </c>
      <c r="C21" s="220">
        <f t="shared" ref="C21:H21" si="3">C22+C23</f>
        <v>0</v>
      </c>
      <c r="D21" s="220">
        <f t="shared" si="3"/>
        <v>0</v>
      </c>
      <c r="E21" s="220">
        <f t="shared" si="3"/>
        <v>0</v>
      </c>
      <c r="F21" s="220">
        <f t="shared" si="3"/>
        <v>-37499</v>
      </c>
      <c r="G21" s="220">
        <f t="shared" si="3"/>
        <v>17683940</v>
      </c>
      <c r="H21" s="220">
        <f t="shared" si="3"/>
        <v>0</v>
      </c>
      <c r="I21" s="214">
        <f t="shared" si="0"/>
        <v>17646441</v>
      </c>
      <c r="J21" s="214">
        <f>J22+J23</f>
        <v>0</v>
      </c>
      <c r="K21" s="214">
        <f t="shared" si="1"/>
        <v>17646441</v>
      </c>
    </row>
    <row r="22" spans="1:12" x14ac:dyDescent="0.2">
      <c r="A22" s="217" t="s">
        <v>362</v>
      </c>
      <c r="B22" s="218" t="s">
        <v>363</v>
      </c>
      <c r="C22" s="221"/>
      <c r="D22" s="221"/>
      <c r="E22" s="221"/>
      <c r="F22" s="221"/>
      <c r="G22" s="213">
        <v>17638627</v>
      </c>
      <c r="H22" s="213"/>
      <c r="I22" s="214">
        <f t="shared" si="0"/>
        <v>17638627</v>
      </c>
      <c r="J22" s="214"/>
      <c r="K22" s="214">
        <f t="shared" si="1"/>
        <v>17638627</v>
      </c>
    </row>
    <row r="23" spans="1:12" x14ac:dyDescent="0.2">
      <c r="A23" s="217" t="s">
        <v>364</v>
      </c>
      <c r="B23" s="218" t="s">
        <v>365</v>
      </c>
      <c r="C23" s="220">
        <f t="shared" ref="C23:H23" si="4">SUM(C25:C33)</f>
        <v>0</v>
      </c>
      <c r="D23" s="220">
        <f t="shared" si="4"/>
        <v>0</v>
      </c>
      <c r="E23" s="220">
        <f t="shared" si="4"/>
        <v>0</v>
      </c>
      <c r="F23" s="220">
        <f t="shared" si="4"/>
        <v>-37499</v>
      </c>
      <c r="G23" s="220">
        <f t="shared" si="4"/>
        <v>45313</v>
      </c>
      <c r="H23" s="220">
        <f t="shared" si="4"/>
        <v>0</v>
      </c>
      <c r="I23" s="214">
        <f t="shared" si="0"/>
        <v>7814</v>
      </c>
      <c r="J23" s="222">
        <f>SUM(J25:J33)</f>
        <v>0</v>
      </c>
      <c r="K23" s="214">
        <f t="shared" si="1"/>
        <v>7814</v>
      </c>
    </row>
    <row r="24" spans="1:12" x14ac:dyDescent="0.2">
      <c r="A24" s="217" t="s">
        <v>233</v>
      </c>
      <c r="B24" s="218"/>
      <c r="C24" s="219"/>
      <c r="D24" s="219"/>
      <c r="E24" s="219"/>
      <c r="F24" s="219"/>
      <c r="G24" s="219"/>
      <c r="H24" s="219"/>
      <c r="I24" s="223"/>
      <c r="J24" s="213"/>
      <c r="K24" s="213"/>
    </row>
    <row r="25" spans="1:12" ht="36" x14ac:dyDescent="0.2">
      <c r="A25" s="217" t="s">
        <v>366</v>
      </c>
      <c r="B25" s="218" t="s">
        <v>367</v>
      </c>
      <c r="C25" s="221"/>
      <c r="D25" s="221"/>
      <c r="E25" s="221"/>
      <c r="F25" s="219"/>
      <c r="G25" s="221"/>
      <c r="H25" s="221"/>
      <c r="I25" s="224"/>
      <c r="J25" s="224"/>
      <c r="K25" s="225">
        <f>SUM(C26+D25+E25+F25+H25+J25)</f>
        <v>0</v>
      </c>
    </row>
    <row r="26" spans="1:12" ht="36" x14ac:dyDescent="0.2">
      <c r="A26" s="217" t="s">
        <v>368</v>
      </c>
      <c r="B26" s="218" t="s">
        <v>369</v>
      </c>
      <c r="C26" s="221"/>
      <c r="D26" s="221"/>
      <c r="E26" s="221"/>
      <c r="F26" s="219">
        <v>-6934</v>
      </c>
      <c r="G26" s="219"/>
      <c r="H26" s="219"/>
      <c r="I26" s="220">
        <f>SUM(C26:H26)</f>
        <v>-6934</v>
      </c>
      <c r="J26" s="214"/>
      <c r="K26" s="225">
        <f t="shared" ref="K26:K33" si="5">SUM(C27+D26+E26+F26+H26+J26)</f>
        <v>-6934</v>
      </c>
    </row>
    <row r="27" spans="1:12" ht="24" x14ac:dyDescent="0.2">
      <c r="A27" s="217" t="s">
        <v>370</v>
      </c>
      <c r="B27" s="218" t="s">
        <v>371</v>
      </c>
      <c r="C27" s="221"/>
      <c r="D27" s="221"/>
      <c r="E27" s="221"/>
      <c r="F27" s="219"/>
      <c r="G27" s="219"/>
      <c r="H27" s="219"/>
      <c r="I27" s="224"/>
      <c r="J27" s="224"/>
      <c r="K27" s="225">
        <f t="shared" si="5"/>
        <v>0</v>
      </c>
    </row>
    <row r="28" spans="1:12" ht="36" x14ac:dyDescent="0.2">
      <c r="A28" s="217" t="s">
        <v>235</v>
      </c>
      <c r="B28" s="218" t="s">
        <v>372</v>
      </c>
      <c r="C28" s="221"/>
      <c r="D28" s="221"/>
      <c r="E28" s="221"/>
      <c r="F28" s="219"/>
      <c r="G28" s="219"/>
      <c r="H28" s="219"/>
      <c r="I28" s="220">
        <f t="shared" ref="I28:I34" si="6">SUM(C28:H28)</f>
        <v>0</v>
      </c>
      <c r="J28" s="214"/>
      <c r="K28" s="225">
        <f t="shared" si="5"/>
        <v>0</v>
      </c>
    </row>
    <row r="29" spans="1:12" x14ac:dyDescent="0.2">
      <c r="A29" s="217" t="s">
        <v>256</v>
      </c>
      <c r="B29" s="218" t="s">
        <v>373</v>
      </c>
      <c r="C29" s="221"/>
      <c r="D29" s="221"/>
      <c r="E29" s="221"/>
      <c r="F29" s="219"/>
      <c r="G29" s="219">
        <v>45313</v>
      </c>
      <c r="H29" s="219"/>
      <c r="I29" s="220">
        <f t="shared" si="6"/>
        <v>45313</v>
      </c>
      <c r="J29" s="214"/>
      <c r="K29" s="225">
        <f>SUM(C30+D29+E29+F29+H29+J29+I29)</f>
        <v>45313</v>
      </c>
    </row>
    <row r="30" spans="1:12" x14ac:dyDescent="0.2">
      <c r="A30" s="217" t="s">
        <v>237</v>
      </c>
      <c r="B30" s="218" t="s">
        <v>374</v>
      </c>
      <c r="C30" s="221"/>
      <c r="D30" s="221"/>
      <c r="E30" s="221"/>
      <c r="F30" s="219"/>
      <c r="G30" s="219"/>
      <c r="H30" s="219"/>
      <c r="I30" s="220">
        <f t="shared" si="6"/>
        <v>0</v>
      </c>
      <c r="J30" s="214"/>
      <c r="K30" s="225">
        <f t="shared" si="5"/>
        <v>0</v>
      </c>
    </row>
    <row r="31" spans="1:12" x14ac:dyDescent="0.2">
      <c r="A31" s="217" t="s">
        <v>375</v>
      </c>
      <c r="B31" s="218" t="s">
        <v>376</v>
      </c>
      <c r="C31" s="221"/>
      <c r="D31" s="221"/>
      <c r="E31" s="221"/>
      <c r="F31" s="219"/>
      <c r="G31" s="219"/>
      <c r="H31" s="219"/>
      <c r="I31" s="220">
        <f t="shared" si="6"/>
        <v>0</v>
      </c>
      <c r="J31" s="214"/>
      <c r="K31" s="225">
        <f t="shared" si="5"/>
        <v>0</v>
      </c>
    </row>
    <row r="32" spans="1:12" x14ac:dyDescent="0.2">
      <c r="A32" s="217" t="s">
        <v>377</v>
      </c>
      <c r="B32" s="218" t="s">
        <v>378</v>
      </c>
      <c r="C32" s="219"/>
      <c r="D32" s="219"/>
      <c r="E32" s="219"/>
      <c r="F32" s="219"/>
      <c r="G32" s="219"/>
      <c r="H32" s="219"/>
      <c r="I32" s="220">
        <f t="shared" si="6"/>
        <v>0</v>
      </c>
      <c r="J32" s="214"/>
      <c r="K32" s="225">
        <f t="shared" si="5"/>
        <v>0</v>
      </c>
    </row>
    <row r="33" spans="1:12" s="234" customFormat="1" ht="36" x14ac:dyDescent="0.2">
      <c r="A33" s="226" t="s">
        <v>379</v>
      </c>
      <c r="B33" s="227" t="s">
        <v>380</v>
      </c>
      <c r="C33" s="228"/>
      <c r="D33" s="228"/>
      <c r="E33" s="228"/>
      <c r="F33" s="229">
        <v>-30565</v>
      </c>
      <c r="G33" s="229"/>
      <c r="H33" s="229"/>
      <c r="I33" s="230">
        <f t="shared" si="6"/>
        <v>-30565</v>
      </c>
      <c r="J33" s="231"/>
      <c r="K33" s="232">
        <f t="shared" si="5"/>
        <v>-30565</v>
      </c>
      <c r="L33" s="233"/>
    </row>
    <row r="34" spans="1:12" x14ac:dyDescent="0.2">
      <c r="A34" s="217" t="s">
        <v>381</v>
      </c>
      <c r="B34" s="218" t="s">
        <v>382</v>
      </c>
      <c r="C34" s="235">
        <f t="shared" ref="C34:H34" si="7">SUM(C36+C41+C42+C43+C44+C45+C46+C47+C48)</f>
        <v>0</v>
      </c>
      <c r="D34" s="235">
        <f t="shared" si="7"/>
        <v>0</v>
      </c>
      <c r="E34" s="235">
        <f t="shared" si="7"/>
        <v>0</v>
      </c>
      <c r="F34" s="235">
        <f t="shared" si="7"/>
        <v>0</v>
      </c>
      <c r="G34" s="235">
        <f t="shared" si="7"/>
        <v>-7191983</v>
      </c>
      <c r="H34" s="235">
        <f t="shared" si="7"/>
        <v>0</v>
      </c>
      <c r="I34" s="220">
        <f t="shared" si="6"/>
        <v>-7191983</v>
      </c>
      <c r="J34" s="222">
        <f>SUM(J36+J41+J42+J43+J44+J45+J46+J47+J48)</f>
        <v>0</v>
      </c>
      <c r="K34" s="220">
        <f>SUM(C34+D34+E34+F34+H34+J34+I34)</f>
        <v>-7191983</v>
      </c>
    </row>
    <row r="35" spans="1:12" x14ac:dyDescent="0.2">
      <c r="A35" s="217" t="s">
        <v>233</v>
      </c>
      <c r="B35" s="218"/>
      <c r="C35" s="236"/>
      <c r="D35" s="236"/>
      <c r="E35" s="236"/>
      <c r="F35" s="236"/>
      <c r="G35" s="236"/>
      <c r="H35" s="236"/>
      <c r="I35" s="220"/>
      <c r="J35" s="223"/>
      <c r="K35" s="220"/>
    </row>
    <row r="36" spans="1:12" x14ac:dyDescent="0.2">
      <c r="A36" s="217" t="s">
        <v>383</v>
      </c>
      <c r="B36" s="218" t="s">
        <v>384</v>
      </c>
      <c r="C36" s="235">
        <f t="shared" ref="C36:H36" si="8">SUM(C38:C40)</f>
        <v>0</v>
      </c>
      <c r="D36" s="235">
        <f t="shared" si="8"/>
        <v>0</v>
      </c>
      <c r="E36" s="235">
        <f t="shared" si="8"/>
        <v>0</v>
      </c>
      <c r="F36" s="235">
        <f t="shared" si="8"/>
        <v>0</v>
      </c>
      <c r="G36" s="235">
        <f t="shared" si="8"/>
        <v>0</v>
      </c>
      <c r="H36" s="235">
        <f t="shared" si="8"/>
        <v>0</v>
      </c>
      <c r="I36" s="220">
        <f>SUM(C36:H36)</f>
        <v>0</v>
      </c>
      <c r="J36" s="222">
        <f>SUM(J38:J40)</f>
        <v>0</v>
      </c>
      <c r="K36" s="220">
        <f>SUM(C36+D36+E36+F36+H36+J36)</f>
        <v>0</v>
      </c>
    </row>
    <row r="37" spans="1:12" x14ac:dyDescent="0.2">
      <c r="A37" s="217" t="s">
        <v>233</v>
      </c>
      <c r="B37" s="218"/>
      <c r="C37" s="236"/>
      <c r="D37" s="236"/>
      <c r="E37" s="236"/>
      <c r="F37" s="236"/>
      <c r="G37" s="236"/>
      <c r="H37" s="236"/>
      <c r="I37" s="219"/>
      <c r="J37" s="223"/>
      <c r="K37" s="220"/>
    </row>
    <row r="38" spans="1:12" x14ac:dyDescent="0.2">
      <c r="A38" s="217" t="s">
        <v>385</v>
      </c>
      <c r="B38" s="218"/>
      <c r="C38" s="219"/>
      <c r="D38" s="219"/>
      <c r="E38" s="219"/>
      <c r="F38" s="219"/>
      <c r="G38" s="219"/>
      <c r="H38" s="219"/>
      <c r="I38" s="220">
        <f>SUM(C38:H38)</f>
        <v>0</v>
      </c>
      <c r="J38" s="214"/>
      <c r="K38" s="220">
        <f>SUM(C38+D38+E38+F38+H38+J38)</f>
        <v>0</v>
      </c>
    </row>
    <row r="39" spans="1:12" x14ac:dyDescent="0.2">
      <c r="A39" s="217" t="s">
        <v>386</v>
      </c>
      <c r="B39" s="218"/>
      <c r="C39" s="219"/>
      <c r="D39" s="219"/>
      <c r="E39" s="219"/>
      <c r="F39" s="219"/>
      <c r="G39" s="219"/>
      <c r="H39" s="219"/>
      <c r="I39" s="220">
        <f t="shared" ref="I39:I85" si="9">SUM(C39:H39)</f>
        <v>0</v>
      </c>
      <c r="J39" s="214"/>
      <c r="K39" s="220">
        <f t="shared" ref="K39:K56" si="10">SUM(C39+D39+E39+F39+H39+J39)</f>
        <v>0</v>
      </c>
    </row>
    <row r="40" spans="1:12" ht="24" x14ac:dyDescent="0.2">
      <c r="A40" s="217" t="s">
        <v>387</v>
      </c>
      <c r="B40" s="218"/>
      <c r="C40" s="219"/>
      <c r="D40" s="219"/>
      <c r="E40" s="219"/>
      <c r="F40" s="219"/>
      <c r="G40" s="219"/>
      <c r="H40" s="219"/>
      <c r="I40" s="220">
        <f t="shared" si="9"/>
        <v>0</v>
      </c>
      <c r="J40" s="214"/>
      <c r="K40" s="220">
        <f t="shared" si="10"/>
        <v>0</v>
      </c>
    </row>
    <row r="41" spans="1:12" x14ac:dyDescent="0.2">
      <c r="A41" s="217" t="s">
        <v>388</v>
      </c>
      <c r="B41" s="218" t="s">
        <v>389</v>
      </c>
      <c r="C41" s="219"/>
      <c r="D41" s="219"/>
      <c r="E41" s="219"/>
      <c r="F41" s="219"/>
      <c r="G41" s="219"/>
      <c r="H41" s="219"/>
      <c r="I41" s="220">
        <f t="shared" si="9"/>
        <v>0</v>
      </c>
      <c r="J41" s="214"/>
      <c r="K41" s="220">
        <f t="shared" si="10"/>
        <v>0</v>
      </c>
    </row>
    <row r="42" spans="1:12" x14ac:dyDescent="0.2">
      <c r="A42" s="217" t="s">
        <v>390</v>
      </c>
      <c r="B42" s="218" t="s">
        <v>391</v>
      </c>
      <c r="C42" s="219"/>
      <c r="D42" s="219"/>
      <c r="E42" s="219"/>
      <c r="F42" s="219"/>
      <c r="G42" s="219"/>
      <c r="H42" s="219"/>
      <c r="I42" s="220">
        <f t="shared" si="9"/>
        <v>0</v>
      </c>
      <c r="J42" s="214"/>
      <c r="K42" s="220">
        <f t="shared" si="10"/>
        <v>0</v>
      </c>
    </row>
    <row r="43" spans="1:12" x14ac:dyDescent="0.2">
      <c r="A43" s="217" t="s">
        <v>392</v>
      </c>
      <c r="B43" s="218" t="s">
        <v>393</v>
      </c>
      <c r="C43" s="219"/>
      <c r="D43" s="219"/>
      <c r="E43" s="219"/>
      <c r="F43" s="219"/>
      <c r="G43" s="219"/>
      <c r="H43" s="219"/>
      <c r="I43" s="220">
        <f t="shared" si="9"/>
        <v>0</v>
      </c>
      <c r="J43" s="214"/>
      <c r="K43" s="220">
        <f t="shared" si="10"/>
        <v>0</v>
      </c>
    </row>
    <row r="44" spans="1:12" ht="24" x14ac:dyDescent="0.2">
      <c r="A44" s="217" t="s">
        <v>394</v>
      </c>
      <c r="B44" s="218" t="s">
        <v>395</v>
      </c>
      <c r="C44" s="219"/>
      <c r="D44" s="219"/>
      <c r="E44" s="219"/>
      <c r="F44" s="219"/>
      <c r="G44" s="219"/>
      <c r="H44" s="219"/>
      <c r="I44" s="220">
        <f t="shared" si="9"/>
        <v>0</v>
      </c>
      <c r="J44" s="214"/>
      <c r="K44" s="220">
        <f t="shared" si="10"/>
        <v>0</v>
      </c>
    </row>
    <row r="45" spans="1:12" x14ac:dyDescent="0.2">
      <c r="A45" s="217" t="s">
        <v>396</v>
      </c>
      <c r="B45" s="218" t="s">
        <v>397</v>
      </c>
      <c r="C45" s="219"/>
      <c r="D45" s="219"/>
      <c r="E45" s="219"/>
      <c r="F45" s="219"/>
      <c r="G45" s="219">
        <v>-7191983</v>
      </c>
      <c r="H45" s="219"/>
      <c r="I45" s="220">
        <f t="shared" si="9"/>
        <v>-7191983</v>
      </c>
      <c r="J45" s="214"/>
      <c r="K45" s="220">
        <f>SUM(C45+D45+E45+F45+H45+J45+I45)</f>
        <v>-7191983</v>
      </c>
    </row>
    <row r="46" spans="1:12" x14ac:dyDescent="0.2">
      <c r="A46" s="217" t="s">
        <v>398</v>
      </c>
      <c r="B46" s="218" t="s">
        <v>399</v>
      </c>
      <c r="C46" s="219"/>
      <c r="D46" s="219"/>
      <c r="E46" s="219"/>
      <c r="F46" s="219"/>
      <c r="G46" s="219"/>
      <c r="H46" s="219"/>
      <c r="I46" s="220">
        <f t="shared" si="9"/>
        <v>0</v>
      </c>
      <c r="J46" s="214"/>
      <c r="K46" s="220">
        <f t="shared" si="10"/>
        <v>0</v>
      </c>
    </row>
    <row r="47" spans="1:12" x14ac:dyDescent="0.2">
      <c r="A47" s="217" t="s">
        <v>400</v>
      </c>
      <c r="B47" s="218" t="s">
        <v>401</v>
      </c>
      <c r="C47" s="219"/>
      <c r="D47" s="219"/>
      <c r="E47" s="219"/>
      <c r="F47" s="219"/>
      <c r="G47" s="219"/>
      <c r="H47" s="219"/>
      <c r="I47" s="220">
        <f t="shared" si="9"/>
        <v>0</v>
      </c>
      <c r="J47" s="214"/>
      <c r="K47" s="220">
        <f t="shared" si="10"/>
        <v>0</v>
      </c>
    </row>
    <row r="48" spans="1:12" ht="24" x14ac:dyDescent="0.2">
      <c r="A48" s="217" t="s">
        <v>402</v>
      </c>
      <c r="B48" s="218" t="s">
        <v>403</v>
      </c>
      <c r="C48" s="219"/>
      <c r="D48" s="219"/>
      <c r="E48" s="219"/>
      <c r="F48" s="219"/>
      <c r="G48" s="219"/>
      <c r="H48" s="219"/>
      <c r="I48" s="220">
        <f t="shared" si="9"/>
        <v>0</v>
      </c>
      <c r="J48" s="214"/>
      <c r="K48" s="220">
        <f t="shared" si="10"/>
        <v>0</v>
      </c>
    </row>
    <row r="49" spans="1:13" x14ac:dyDescent="0.2">
      <c r="A49" s="217" t="s">
        <v>404</v>
      </c>
      <c r="B49" s="218" t="s">
        <v>405</v>
      </c>
      <c r="C49" s="219"/>
      <c r="D49" s="219"/>
      <c r="E49" s="219"/>
      <c r="F49" s="219"/>
      <c r="G49" s="219"/>
      <c r="H49" s="219"/>
      <c r="I49" s="220">
        <f t="shared" ref="I49" si="11">SUM(C49:H49)</f>
        <v>0</v>
      </c>
      <c r="J49" s="214"/>
      <c r="K49" s="220">
        <f t="shared" si="10"/>
        <v>0</v>
      </c>
    </row>
    <row r="50" spans="1:13" s="216" customFormat="1" ht="24" x14ac:dyDescent="0.2">
      <c r="A50" s="211" t="s">
        <v>406</v>
      </c>
      <c r="B50" s="212" t="s">
        <v>407</v>
      </c>
      <c r="C50" s="237">
        <f t="shared" ref="C50:H50" si="12">SUM(C20+C21+C34)</f>
        <v>4405169</v>
      </c>
      <c r="D50" s="237">
        <f t="shared" si="12"/>
        <v>0</v>
      </c>
      <c r="E50" s="237">
        <f t="shared" si="12"/>
        <v>0</v>
      </c>
      <c r="F50" s="237">
        <f t="shared" si="12"/>
        <v>-437908</v>
      </c>
      <c r="G50" s="237">
        <f t="shared" si="12"/>
        <v>89810488</v>
      </c>
      <c r="H50" s="237">
        <f t="shared" si="12"/>
        <v>0</v>
      </c>
      <c r="I50" s="220">
        <f t="shared" si="9"/>
        <v>93777749</v>
      </c>
      <c r="J50" s="222">
        <f>SUM(J20+J21+J34)</f>
        <v>0</v>
      </c>
      <c r="K50" s="220">
        <f>SUM(C50+D50+E50+F50+H50+J50+G50)</f>
        <v>93777749</v>
      </c>
      <c r="L50" s="215"/>
    </row>
    <row r="51" spans="1:13" x14ac:dyDescent="0.2">
      <c r="A51" s="217" t="s">
        <v>408</v>
      </c>
      <c r="B51" s="218" t="s">
        <v>409</v>
      </c>
      <c r="C51" s="219"/>
      <c r="D51" s="219"/>
      <c r="E51" s="219"/>
      <c r="F51" s="219"/>
      <c r="G51" s="219"/>
      <c r="H51" s="219"/>
      <c r="I51" s="220">
        <f t="shared" si="9"/>
        <v>0</v>
      </c>
      <c r="J51" s="214"/>
      <c r="K51" s="220">
        <f t="shared" si="10"/>
        <v>0</v>
      </c>
    </row>
    <row r="52" spans="1:13" ht="12.75" x14ac:dyDescent="0.2">
      <c r="A52" s="238" t="s">
        <v>410</v>
      </c>
      <c r="B52" s="218"/>
      <c r="C52" s="219"/>
      <c r="D52" s="219"/>
      <c r="E52" s="219"/>
      <c r="F52" s="219"/>
      <c r="G52" s="219"/>
      <c r="H52" s="219"/>
      <c r="I52" s="214"/>
      <c r="J52" s="214"/>
      <c r="K52" s="214"/>
    </row>
    <row r="53" spans="1:13" ht="12.75" x14ac:dyDescent="0.2">
      <c r="A53" s="238" t="s">
        <v>411</v>
      </c>
      <c r="B53" s="218"/>
      <c r="C53" s="219"/>
      <c r="D53" s="219"/>
      <c r="E53" s="219"/>
      <c r="F53" s="219"/>
      <c r="G53" s="219"/>
      <c r="H53" s="219"/>
      <c r="I53" s="214"/>
      <c r="J53" s="214"/>
      <c r="K53" s="214"/>
    </row>
    <row r="54" spans="1:13" ht="12.75" x14ac:dyDescent="0.2">
      <c r="A54" s="238" t="s">
        <v>412</v>
      </c>
      <c r="B54" s="218"/>
      <c r="C54" s="219"/>
      <c r="D54" s="219"/>
      <c r="E54" s="219"/>
      <c r="F54" s="219"/>
      <c r="G54" s="219"/>
      <c r="H54" s="219"/>
      <c r="I54" s="214"/>
      <c r="J54" s="214"/>
      <c r="K54" s="214"/>
    </row>
    <row r="55" spans="1:13" x14ac:dyDescent="0.2">
      <c r="A55" s="217" t="s">
        <v>413</v>
      </c>
      <c r="B55" s="218" t="s">
        <v>414</v>
      </c>
      <c r="C55" s="235">
        <f t="shared" ref="C55:H55" si="13">C50+C51</f>
        <v>4405169</v>
      </c>
      <c r="D55" s="235">
        <f t="shared" si="13"/>
        <v>0</v>
      </c>
      <c r="E55" s="235">
        <f t="shared" si="13"/>
        <v>0</v>
      </c>
      <c r="F55" s="235">
        <f t="shared" si="13"/>
        <v>-437908</v>
      </c>
      <c r="G55" s="235">
        <f t="shared" si="13"/>
        <v>89810488</v>
      </c>
      <c r="H55" s="235">
        <f t="shared" si="13"/>
        <v>0</v>
      </c>
      <c r="I55" s="220">
        <f t="shared" si="9"/>
        <v>93777749</v>
      </c>
      <c r="J55" s="222">
        <f>J50+J51</f>
        <v>0</v>
      </c>
      <c r="K55" s="220">
        <f>SUM(C55+D55+E55+F55+H55+J55+G55)</f>
        <v>93777749</v>
      </c>
    </row>
    <row r="56" spans="1:13" x14ac:dyDescent="0.2">
      <c r="A56" s="217" t="s">
        <v>415</v>
      </c>
      <c r="B56" s="218" t="s">
        <v>267</v>
      </c>
      <c r="C56" s="235">
        <f t="shared" ref="C56:F56" si="14">C57+C58</f>
        <v>0</v>
      </c>
      <c r="D56" s="235">
        <f t="shared" si="14"/>
        <v>0</v>
      </c>
      <c r="E56" s="235">
        <f t="shared" si="14"/>
        <v>0</v>
      </c>
      <c r="F56" s="235">
        <f t="shared" si="14"/>
        <v>-1852</v>
      </c>
      <c r="G56" s="235">
        <f>G57+G58</f>
        <v>2901260</v>
      </c>
      <c r="H56" s="235">
        <f>H57+H58</f>
        <v>0</v>
      </c>
      <c r="I56" s="220">
        <f t="shared" si="9"/>
        <v>2899408</v>
      </c>
      <c r="J56" s="222">
        <f>J57+J58</f>
        <v>0</v>
      </c>
      <c r="K56" s="220">
        <f t="shared" si="10"/>
        <v>-1852</v>
      </c>
    </row>
    <row r="57" spans="1:13" x14ac:dyDescent="0.2">
      <c r="A57" s="217" t="s">
        <v>362</v>
      </c>
      <c r="B57" s="218" t="s">
        <v>416</v>
      </c>
      <c r="C57" s="219"/>
      <c r="D57" s="221"/>
      <c r="E57" s="221"/>
      <c r="F57" s="221"/>
      <c r="G57" s="213">
        <f>'[58]5'!H2601</f>
        <v>2939845</v>
      </c>
      <c r="H57" s="213"/>
      <c r="I57" s="220">
        <f t="shared" si="9"/>
        <v>2939845</v>
      </c>
      <c r="J57" s="214"/>
      <c r="K57" s="220">
        <f>SUM(I57:J57)</f>
        <v>2939845</v>
      </c>
      <c r="M57" s="239"/>
    </row>
    <row r="58" spans="1:13" x14ac:dyDescent="0.2">
      <c r="A58" s="217" t="s">
        <v>417</v>
      </c>
      <c r="B58" s="218" t="s">
        <v>418</v>
      </c>
      <c r="C58" s="220">
        <f t="shared" ref="C58:H58" si="15">SUM(C60:C68)</f>
        <v>0</v>
      </c>
      <c r="D58" s="220">
        <f t="shared" si="15"/>
        <v>0</v>
      </c>
      <c r="E58" s="220">
        <f t="shared" si="15"/>
        <v>0</v>
      </c>
      <c r="F58" s="220">
        <f t="shared" si="15"/>
        <v>-1852</v>
      </c>
      <c r="G58" s="220">
        <f t="shared" si="15"/>
        <v>-38585</v>
      </c>
      <c r="H58" s="220">
        <f t="shared" si="15"/>
        <v>0</v>
      </c>
      <c r="I58" s="220">
        <f>SUM(C58:H58)</f>
        <v>-40437</v>
      </c>
      <c r="J58" s="222">
        <f>SUM(J60:J68)</f>
        <v>0</v>
      </c>
      <c r="K58" s="220">
        <f>SUM(I58:J58)</f>
        <v>-40437</v>
      </c>
    </row>
    <row r="59" spans="1:13" x14ac:dyDescent="0.2">
      <c r="A59" s="217" t="s">
        <v>233</v>
      </c>
      <c r="B59" s="218"/>
      <c r="C59" s="219"/>
      <c r="D59" s="219"/>
      <c r="E59" s="219"/>
      <c r="F59" s="219"/>
      <c r="G59" s="219"/>
      <c r="H59" s="219"/>
      <c r="I59" s="220">
        <f t="shared" si="9"/>
        <v>0</v>
      </c>
      <c r="J59" s="223"/>
      <c r="K59" s="220"/>
    </row>
    <row r="60" spans="1:13" ht="36" x14ac:dyDescent="0.2">
      <c r="A60" s="217" t="s">
        <v>366</v>
      </c>
      <c r="B60" s="218" t="s">
        <v>419</v>
      </c>
      <c r="C60" s="221"/>
      <c r="D60" s="221"/>
      <c r="E60" s="221"/>
      <c r="F60" s="219"/>
      <c r="G60" s="221"/>
      <c r="H60" s="221"/>
      <c r="I60" s="220">
        <f t="shared" si="9"/>
        <v>0</v>
      </c>
      <c r="J60" s="214"/>
      <c r="K60" s="220">
        <f>SUM(C60+D60+E60+F60+H60+J60)</f>
        <v>0</v>
      </c>
    </row>
    <row r="61" spans="1:13" ht="36" x14ac:dyDescent="0.2">
      <c r="A61" s="217" t="s">
        <v>368</v>
      </c>
      <c r="B61" s="218" t="s">
        <v>420</v>
      </c>
      <c r="C61" s="219"/>
      <c r="D61" s="219"/>
      <c r="E61" s="219"/>
      <c r="F61" s="219"/>
      <c r="G61" s="219"/>
      <c r="H61" s="219"/>
      <c r="I61" s="220">
        <f t="shared" si="9"/>
        <v>0</v>
      </c>
      <c r="J61" s="214"/>
      <c r="K61" s="220">
        <f t="shared" ref="K61:K68" si="16">SUM(C61+D61+E61+F61+H61+J61)</f>
        <v>0</v>
      </c>
    </row>
    <row r="62" spans="1:13" ht="24" x14ac:dyDescent="0.2">
      <c r="A62" s="217" t="s">
        <v>370</v>
      </c>
      <c r="B62" s="218" t="s">
        <v>421</v>
      </c>
      <c r="C62" s="221"/>
      <c r="D62" s="221"/>
      <c r="E62" s="221"/>
      <c r="F62" s="219"/>
      <c r="G62" s="221"/>
      <c r="H62" s="221"/>
      <c r="I62" s="220">
        <f t="shared" si="9"/>
        <v>0</v>
      </c>
      <c r="J62" s="214"/>
      <c r="K62" s="220">
        <f t="shared" si="16"/>
        <v>0</v>
      </c>
    </row>
    <row r="63" spans="1:13" ht="36" x14ac:dyDescent="0.2">
      <c r="A63" s="217" t="s">
        <v>235</v>
      </c>
      <c r="B63" s="218" t="s">
        <v>422</v>
      </c>
      <c r="C63" s="219"/>
      <c r="D63" s="219"/>
      <c r="E63" s="219"/>
      <c r="F63" s="219"/>
      <c r="G63" s="219"/>
      <c r="H63" s="219"/>
      <c r="I63" s="220">
        <f t="shared" si="9"/>
        <v>0</v>
      </c>
      <c r="J63" s="214"/>
      <c r="K63" s="220">
        <f t="shared" si="16"/>
        <v>0</v>
      </c>
    </row>
    <row r="64" spans="1:13" x14ac:dyDescent="0.2">
      <c r="A64" s="217" t="s">
        <v>256</v>
      </c>
      <c r="B64" s="218" t="s">
        <v>423</v>
      </c>
      <c r="C64" s="219"/>
      <c r="D64" s="219"/>
      <c r="E64" s="219"/>
      <c r="F64" s="219"/>
      <c r="G64" s="219">
        <v>-38585</v>
      </c>
      <c r="H64" s="219"/>
      <c r="I64" s="220">
        <f t="shared" si="9"/>
        <v>-38585</v>
      </c>
      <c r="J64" s="214"/>
      <c r="K64" s="220">
        <f>SUM(I64:J64)</f>
        <v>-38585</v>
      </c>
    </row>
    <row r="65" spans="1:11" x14ac:dyDescent="0.2">
      <c r="A65" s="217" t="s">
        <v>237</v>
      </c>
      <c r="B65" s="218" t="s">
        <v>424</v>
      </c>
      <c r="C65" s="221"/>
      <c r="D65" s="221"/>
      <c r="E65" s="219"/>
      <c r="F65" s="219"/>
      <c r="G65" s="221"/>
      <c r="H65" s="221"/>
      <c r="I65" s="220">
        <f t="shared" si="9"/>
        <v>0</v>
      </c>
      <c r="J65" s="214"/>
      <c r="K65" s="220">
        <f t="shared" si="16"/>
        <v>0</v>
      </c>
    </row>
    <row r="66" spans="1:11" ht="23.25" customHeight="1" x14ac:dyDescent="0.2">
      <c r="A66" s="217" t="s">
        <v>375</v>
      </c>
      <c r="B66" s="218" t="s">
        <v>425</v>
      </c>
      <c r="C66" s="221"/>
      <c r="D66" s="221"/>
      <c r="E66" s="221"/>
      <c r="F66" s="219"/>
      <c r="G66" s="221"/>
      <c r="H66" s="221"/>
      <c r="I66" s="220">
        <f t="shared" si="9"/>
        <v>0</v>
      </c>
      <c r="J66" s="214"/>
      <c r="K66" s="220">
        <f t="shared" si="16"/>
        <v>0</v>
      </c>
    </row>
    <row r="67" spans="1:11" x14ac:dyDescent="0.2">
      <c r="A67" s="217" t="s">
        <v>377</v>
      </c>
      <c r="B67" s="218" t="s">
        <v>426</v>
      </c>
      <c r="C67" s="219"/>
      <c r="D67" s="219"/>
      <c r="E67" s="219"/>
      <c r="F67" s="219"/>
      <c r="G67" s="219"/>
      <c r="H67" s="219"/>
      <c r="I67" s="220">
        <f t="shared" si="9"/>
        <v>0</v>
      </c>
      <c r="J67" s="214"/>
      <c r="K67" s="220">
        <f t="shared" si="16"/>
        <v>0</v>
      </c>
    </row>
    <row r="68" spans="1:11" x14ac:dyDescent="0.2">
      <c r="A68" s="217" t="s">
        <v>427</v>
      </c>
      <c r="B68" s="218" t="s">
        <v>428</v>
      </c>
      <c r="C68" s="221"/>
      <c r="D68" s="221"/>
      <c r="E68" s="221"/>
      <c r="F68" s="219">
        <v>-1852</v>
      </c>
      <c r="G68" s="221"/>
      <c r="H68" s="221"/>
      <c r="I68" s="220">
        <f t="shared" si="9"/>
        <v>-1852</v>
      </c>
      <c r="J68" s="214"/>
      <c r="K68" s="220">
        <f t="shared" si="16"/>
        <v>-1852</v>
      </c>
    </row>
    <row r="69" spans="1:11" x14ac:dyDescent="0.2">
      <c r="A69" s="217" t="s">
        <v>429</v>
      </c>
      <c r="B69" s="218" t="s">
        <v>430</v>
      </c>
      <c r="C69" s="235">
        <f t="shared" ref="C69:H69" si="17">SUM(C71+C76+C77+C78+C79+C80+C81+C82+C83)</f>
        <v>0</v>
      </c>
      <c r="D69" s="235">
        <f t="shared" si="17"/>
        <v>0</v>
      </c>
      <c r="E69" s="235">
        <f t="shared" si="17"/>
        <v>0</v>
      </c>
      <c r="F69" s="235">
        <f t="shared" si="17"/>
        <v>0</v>
      </c>
      <c r="G69" s="235">
        <f t="shared" si="17"/>
        <v>-8766348</v>
      </c>
      <c r="H69" s="235">
        <f t="shared" si="17"/>
        <v>0</v>
      </c>
      <c r="I69" s="220">
        <f t="shared" si="9"/>
        <v>-8766348</v>
      </c>
      <c r="J69" s="222">
        <f>SUM(J71+J76+J77+J78+J79+J80+J81+J82+J83)</f>
        <v>0</v>
      </c>
      <c r="K69" s="220">
        <f>SUM(I69:J69)</f>
        <v>-8766348</v>
      </c>
    </row>
    <row r="70" spans="1:11" x14ac:dyDescent="0.2">
      <c r="A70" s="217" t="s">
        <v>233</v>
      </c>
      <c r="B70" s="218"/>
      <c r="C70" s="236"/>
      <c r="D70" s="236"/>
      <c r="E70" s="236"/>
      <c r="F70" s="236"/>
      <c r="G70" s="236"/>
      <c r="H70" s="236"/>
      <c r="I70" s="220"/>
      <c r="J70" s="223"/>
      <c r="K70" s="220"/>
    </row>
    <row r="71" spans="1:11" x14ac:dyDescent="0.2">
      <c r="A71" s="217" t="s">
        <v>383</v>
      </c>
      <c r="B71" s="218" t="s">
        <v>431</v>
      </c>
      <c r="C71" s="235">
        <f t="shared" ref="C71:H71" si="18">SUM(C73:C75)</f>
        <v>0</v>
      </c>
      <c r="D71" s="235">
        <f t="shared" si="18"/>
        <v>0</v>
      </c>
      <c r="E71" s="235">
        <f t="shared" si="18"/>
        <v>0</v>
      </c>
      <c r="F71" s="235">
        <f t="shared" si="18"/>
        <v>0</v>
      </c>
      <c r="G71" s="235">
        <f t="shared" si="18"/>
        <v>0</v>
      </c>
      <c r="H71" s="235">
        <f t="shared" si="18"/>
        <v>0</v>
      </c>
      <c r="I71" s="220">
        <f t="shared" si="9"/>
        <v>0</v>
      </c>
      <c r="J71" s="222">
        <f>SUM(J73:J75)</f>
        <v>0</v>
      </c>
      <c r="K71" s="220">
        <f>SUM(C71+D71+E71+F71+H71+J71)</f>
        <v>0</v>
      </c>
    </row>
    <row r="72" spans="1:11" x14ac:dyDescent="0.2">
      <c r="A72" s="217" t="s">
        <v>233</v>
      </c>
      <c r="B72" s="218"/>
      <c r="C72" s="236"/>
      <c r="D72" s="236"/>
      <c r="E72" s="236"/>
      <c r="F72" s="236"/>
      <c r="G72" s="236"/>
      <c r="H72" s="236"/>
      <c r="I72" s="220"/>
      <c r="J72" s="223"/>
      <c r="K72" s="220"/>
    </row>
    <row r="73" spans="1:11" x14ac:dyDescent="0.2">
      <c r="A73" s="217" t="s">
        <v>385</v>
      </c>
      <c r="B73" s="218"/>
      <c r="C73" s="219"/>
      <c r="D73" s="219"/>
      <c r="E73" s="219"/>
      <c r="F73" s="219"/>
      <c r="G73" s="219"/>
      <c r="H73" s="219"/>
      <c r="I73" s="220">
        <f t="shared" si="9"/>
        <v>0</v>
      </c>
      <c r="J73" s="214"/>
      <c r="K73" s="220">
        <f>SUM(C73+D73+E73+F73+H73+J73)</f>
        <v>0</v>
      </c>
    </row>
    <row r="74" spans="1:11" x14ac:dyDescent="0.2">
      <c r="A74" s="217" t="s">
        <v>386</v>
      </c>
      <c r="B74" s="218"/>
      <c r="C74" s="219"/>
      <c r="D74" s="219"/>
      <c r="E74" s="219"/>
      <c r="F74" s="219"/>
      <c r="G74" s="219"/>
      <c r="H74" s="219"/>
      <c r="I74" s="220">
        <f t="shared" si="9"/>
        <v>0</v>
      </c>
      <c r="J74" s="214"/>
      <c r="K74" s="220">
        <f t="shared" ref="K74:K84" si="19">SUM(C74+D74+E74+F74+H74+J74)</f>
        <v>0</v>
      </c>
    </row>
    <row r="75" spans="1:11" ht="24" x14ac:dyDescent="0.2">
      <c r="A75" s="217" t="s">
        <v>387</v>
      </c>
      <c r="B75" s="218"/>
      <c r="C75" s="219"/>
      <c r="D75" s="219"/>
      <c r="E75" s="219"/>
      <c r="F75" s="219"/>
      <c r="G75" s="219"/>
      <c r="H75" s="219"/>
      <c r="I75" s="220">
        <f t="shared" si="9"/>
        <v>0</v>
      </c>
      <c r="J75" s="214"/>
      <c r="K75" s="220">
        <f t="shared" si="19"/>
        <v>0</v>
      </c>
    </row>
    <row r="76" spans="1:11" x14ac:dyDescent="0.2">
      <c r="A76" s="217" t="s">
        <v>388</v>
      </c>
      <c r="B76" s="218" t="s">
        <v>432</v>
      </c>
      <c r="C76" s="219"/>
      <c r="D76" s="219"/>
      <c r="E76" s="219"/>
      <c r="F76" s="219"/>
      <c r="G76" s="219"/>
      <c r="H76" s="219"/>
      <c r="I76" s="220">
        <f t="shared" si="9"/>
        <v>0</v>
      </c>
      <c r="J76" s="214"/>
      <c r="K76" s="220">
        <f t="shared" si="19"/>
        <v>0</v>
      </c>
    </row>
    <row r="77" spans="1:11" x14ac:dyDescent="0.2">
      <c r="A77" s="217" t="s">
        <v>390</v>
      </c>
      <c r="B77" s="218" t="s">
        <v>433</v>
      </c>
      <c r="C77" s="219"/>
      <c r="D77" s="219"/>
      <c r="E77" s="219"/>
      <c r="F77" s="219"/>
      <c r="G77" s="219"/>
      <c r="H77" s="219"/>
      <c r="I77" s="220">
        <f t="shared" si="9"/>
        <v>0</v>
      </c>
      <c r="J77" s="214"/>
      <c r="K77" s="220">
        <f t="shared" si="19"/>
        <v>0</v>
      </c>
    </row>
    <row r="78" spans="1:11" x14ac:dyDescent="0.2">
      <c r="A78" s="217" t="s">
        <v>392</v>
      </c>
      <c r="B78" s="218" t="s">
        <v>434</v>
      </c>
      <c r="C78" s="219"/>
      <c r="D78" s="219"/>
      <c r="E78" s="219"/>
      <c r="F78" s="219"/>
      <c r="G78" s="219"/>
      <c r="H78" s="219"/>
      <c r="I78" s="220">
        <f t="shared" si="9"/>
        <v>0</v>
      </c>
      <c r="J78" s="214"/>
      <c r="K78" s="220">
        <f t="shared" si="19"/>
        <v>0</v>
      </c>
    </row>
    <row r="79" spans="1:11" ht="24" x14ac:dyDescent="0.2">
      <c r="A79" s="217" t="s">
        <v>394</v>
      </c>
      <c r="B79" s="218" t="s">
        <v>435</v>
      </c>
      <c r="C79" s="219"/>
      <c r="D79" s="219"/>
      <c r="E79" s="219"/>
      <c r="F79" s="219"/>
      <c r="G79" s="219"/>
      <c r="H79" s="219"/>
      <c r="I79" s="220">
        <f t="shared" si="9"/>
        <v>0</v>
      </c>
      <c r="J79" s="214"/>
      <c r="K79" s="220">
        <f t="shared" si="19"/>
        <v>0</v>
      </c>
    </row>
    <row r="80" spans="1:11" x14ac:dyDescent="0.2">
      <c r="A80" s="217" t="s">
        <v>396</v>
      </c>
      <c r="B80" s="218" t="s">
        <v>436</v>
      </c>
      <c r="C80" s="219"/>
      <c r="D80" s="219"/>
      <c r="E80" s="219"/>
      <c r="F80" s="219"/>
      <c r="G80" s="219">
        <v>-8766348</v>
      </c>
      <c r="H80" s="219"/>
      <c r="I80" s="220">
        <f t="shared" si="9"/>
        <v>-8766348</v>
      </c>
      <c r="J80" s="214"/>
      <c r="K80" s="220">
        <f>SUM(I80:J80)</f>
        <v>-8766348</v>
      </c>
    </row>
    <row r="81" spans="1:12" x14ac:dyDescent="0.2">
      <c r="A81" s="217" t="s">
        <v>398</v>
      </c>
      <c r="B81" s="218" t="s">
        <v>437</v>
      </c>
      <c r="C81" s="219"/>
      <c r="D81" s="219"/>
      <c r="E81" s="219"/>
      <c r="F81" s="219"/>
      <c r="G81" s="219"/>
      <c r="H81" s="219"/>
      <c r="I81" s="220">
        <f t="shared" si="9"/>
        <v>0</v>
      </c>
      <c r="J81" s="214"/>
      <c r="K81" s="220">
        <f t="shared" si="19"/>
        <v>0</v>
      </c>
    </row>
    <row r="82" spans="1:12" x14ac:dyDescent="0.2">
      <c r="A82" s="217" t="s">
        <v>400</v>
      </c>
      <c r="B82" s="218" t="s">
        <v>438</v>
      </c>
      <c r="C82" s="219"/>
      <c r="D82" s="219"/>
      <c r="E82" s="219"/>
      <c r="F82" s="219"/>
      <c r="G82" s="219"/>
      <c r="H82" s="219"/>
      <c r="I82" s="220">
        <f t="shared" si="9"/>
        <v>0</v>
      </c>
      <c r="J82" s="214"/>
      <c r="K82" s="220">
        <f t="shared" si="19"/>
        <v>0</v>
      </c>
    </row>
    <row r="83" spans="1:12" ht="24" x14ac:dyDescent="0.2">
      <c r="A83" s="217" t="s">
        <v>402</v>
      </c>
      <c r="B83" s="218" t="s">
        <v>439</v>
      </c>
      <c r="C83" s="219"/>
      <c r="D83" s="219"/>
      <c r="E83" s="219"/>
      <c r="F83" s="219"/>
      <c r="G83" s="219"/>
      <c r="H83" s="219"/>
      <c r="I83" s="220">
        <f t="shared" si="9"/>
        <v>0</v>
      </c>
      <c r="J83" s="214"/>
      <c r="K83" s="220">
        <f t="shared" si="19"/>
        <v>0</v>
      </c>
    </row>
    <row r="84" spans="1:12" x14ac:dyDescent="0.2">
      <c r="A84" s="217" t="s">
        <v>404</v>
      </c>
      <c r="B84" s="218" t="s">
        <v>440</v>
      </c>
      <c r="C84" s="219"/>
      <c r="D84" s="219"/>
      <c r="E84" s="219"/>
      <c r="F84" s="219"/>
      <c r="G84" s="219"/>
      <c r="H84" s="219"/>
      <c r="I84" s="220">
        <f t="shared" ref="I84" si="20">SUM(C84:H84)</f>
        <v>0</v>
      </c>
      <c r="J84" s="214"/>
      <c r="K84" s="220">
        <f t="shared" si="19"/>
        <v>0</v>
      </c>
    </row>
    <row r="85" spans="1:12" s="216" customFormat="1" ht="24" x14ac:dyDescent="0.2">
      <c r="A85" s="211" t="s">
        <v>441</v>
      </c>
      <c r="B85" s="212">
        <v>800</v>
      </c>
      <c r="C85" s="214">
        <f t="shared" ref="C85:H85" si="21">SUM(C55+C56+C69)</f>
        <v>4405169</v>
      </c>
      <c r="D85" s="214">
        <f t="shared" si="21"/>
        <v>0</v>
      </c>
      <c r="E85" s="214">
        <f t="shared" si="21"/>
        <v>0</v>
      </c>
      <c r="F85" s="214">
        <f t="shared" si="21"/>
        <v>-439760</v>
      </c>
      <c r="G85" s="214">
        <f t="shared" si="21"/>
        <v>83945400</v>
      </c>
      <c r="H85" s="214">
        <f t="shared" si="21"/>
        <v>0</v>
      </c>
      <c r="I85" s="220">
        <f t="shared" si="9"/>
        <v>87910809</v>
      </c>
      <c r="J85" s="222">
        <f>SUM(J55+J56+J69)</f>
        <v>0</v>
      </c>
      <c r="K85" s="220">
        <f>SUM(I85:J85)</f>
        <v>87910809</v>
      </c>
      <c r="L85" s="215"/>
    </row>
    <row r="86" spans="1:12" s="241" customFormat="1" x14ac:dyDescent="0.2">
      <c r="A86" s="208"/>
      <c r="B86" s="208"/>
      <c r="C86" s="240"/>
      <c r="D86" s="240"/>
      <c r="E86" s="240"/>
      <c r="F86" s="240"/>
      <c r="G86" s="240"/>
      <c r="H86" s="240"/>
      <c r="I86" s="208"/>
      <c r="J86" s="208"/>
      <c r="K86" s="208"/>
      <c r="L86" s="208"/>
    </row>
    <row r="87" spans="1:12" s="241" customFormat="1" x14ac:dyDescent="0.2">
      <c r="A87" s="242"/>
      <c r="B87" s="208"/>
      <c r="C87" s="240"/>
      <c r="D87" s="240"/>
      <c r="E87" s="240"/>
      <c r="F87" s="240"/>
      <c r="G87" s="240"/>
      <c r="H87" s="240"/>
      <c r="I87" s="208"/>
      <c r="J87" s="208"/>
      <c r="K87" s="208"/>
      <c r="L87" s="208"/>
    </row>
    <row r="88" spans="1:12" s="245" customFormat="1" x14ac:dyDescent="0.2">
      <c r="A88" s="243"/>
      <c r="B88" s="243"/>
      <c r="C88" s="244"/>
      <c r="D88" s="244"/>
      <c r="E88" s="244"/>
      <c r="F88" s="244"/>
      <c r="G88" s="244"/>
      <c r="H88" s="244"/>
      <c r="I88" s="243"/>
      <c r="J88" s="243"/>
      <c r="K88" s="243"/>
      <c r="L88" s="208"/>
    </row>
    <row r="89" spans="1:12" s="245" customFormat="1" x14ac:dyDescent="0.2">
      <c r="A89" s="243"/>
      <c r="B89" s="243"/>
      <c r="C89" s="244"/>
      <c r="D89" s="244"/>
      <c r="E89" s="244"/>
      <c r="F89" s="244"/>
      <c r="G89" s="244"/>
      <c r="H89" s="244"/>
      <c r="I89" s="243"/>
      <c r="J89" s="243"/>
      <c r="K89" s="243"/>
      <c r="L89" s="208"/>
    </row>
    <row r="90" spans="1:12" s="245" customFormat="1" x14ac:dyDescent="0.2">
      <c r="A90" s="246" t="str">
        <f>Ф1!A154</f>
        <v>Председатель Правления                             Бежецкий Сергей Владимирович</v>
      </c>
      <c r="B90" s="243"/>
      <c r="C90" s="244"/>
      <c r="D90" s="247" t="s">
        <v>272</v>
      </c>
      <c r="E90" s="244"/>
      <c r="F90" s="244"/>
      <c r="G90" s="244"/>
      <c r="H90" s="244"/>
      <c r="I90" s="243"/>
      <c r="J90" s="243"/>
      <c r="K90" s="243"/>
      <c r="L90" s="208"/>
    </row>
    <row r="91" spans="1:12" s="245" customFormat="1" x14ac:dyDescent="0.2">
      <c r="A91" s="243" t="str">
        <f>Ф1!A155</f>
        <v xml:space="preserve">                                                                             (фамилия, имя, отчество)</v>
      </c>
      <c r="B91" s="243"/>
      <c r="C91" s="244"/>
      <c r="D91" s="247" t="s">
        <v>196</v>
      </c>
      <c r="E91" s="244"/>
      <c r="F91" s="244"/>
      <c r="G91" s="244"/>
      <c r="H91" s="244"/>
      <c r="I91" s="243"/>
      <c r="J91" s="243"/>
      <c r="K91" s="243"/>
      <c r="L91" s="208"/>
    </row>
    <row r="92" spans="1:12" s="245" customFormat="1" x14ac:dyDescent="0.2">
      <c r="A92" s="243"/>
      <c r="B92" s="243"/>
      <c r="C92" s="244"/>
      <c r="D92" s="247"/>
      <c r="E92" s="244"/>
      <c r="F92" s="244"/>
      <c r="G92" s="244"/>
      <c r="H92" s="244"/>
      <c r="I92" s="243"/>
      <c r="J92" s="243"/>
      <c r="K92" s="243"/>
      <c r="L92" s="208"/>
    </row>
    <row r="93" spans="1:12" s="245" customFormat="1" x14ac:dyDescent="0.2">
      <c r="A93" s="246" t="str">
        <f>Ф1!A157</f>
        <v>Главный бухгалтер                                         Оразбекова Динара Тлеукеновна</v>
      </c>
      <c r="B93" s="243"/>
      <c r="C93" s="244"/>
      <c r="D93" s="247" t="s">
        <v>272</v>
      </c>
      <c r="E93" s="244"/>
      <c r="F93" s="244"/>
      <c r="G93" s="244"/>
      <c r="H93" s="244"/>
      <c r="I93" s="243"/>
      <c r="J93" s="243"/>
      <c r="K93" s="243"/>
      <c r="L93" s="208"/>
    </row>
    <row r="94" spans="1:12" s="245" customFormat="1" x14ac:dyDescent="0.2">
      <c r="A94" s="243" t="s">
        <v>195</v>
      </c>
      <c r="B94" s="243"/>
      <c r="C94" s="244"/>
      <c r="D94" s="247" t="s">
        <v>196</v>
      </c>
      <c r="E94" s="244"/>
      <c r="F94" s="244"/>
      <c r="G94" s="244"/>
      <c r="H94" s="244"/>
      <c r="I94" s="243"/>
      <c r="J94" s="243"/>
      <c r="K94" s="243"/>
      <c r="L94" s="208"/>
    </row>
    <row r="95" spans="1:12" s="245" customFormat="1" x14ac:dyDescent="0.2">
      <c r="A95" s="243"/>
      <c r="B95" s="243"/>
      <c r="C95" s="244"/>
      <c r="D95" s="244"/>
      <c r="E95" s="244"/>
      <c r="F95" s="244"/>
      <c r="G95" s="244"/>
      <c r="H95" s="244"/>
      <c r="I95" s="243"/>
      <c r="J95" s="243"/>
      <c r="K95" s="243"/>
      <c r="L95" s="208"/>
    </row>
    <row r="96" spans="1:12" x14ac:dyDescent="0.2">
      <c r="A96" s="248" t="s">
        <v>199</v>
      </c>
      <c r="B96" s="248"/>
      <c r="C96" s="249"/>
      <c r="D96" s="249"/>
      <c r="E96" s="249"/>
      <c r="F96" s="249"/>
      <c r="G96" s="249"/>
      <c r="H96" s="249"/>
      <c r="I96" s="248"/>
      <c r="J96" s="248"/>
      <c r="K96" s="248"/>
    </row>
    <row r="97" spans="1:11" x14ac:dyDescent="0.2">
      <c r="A97" s="248"/>
      <c r="B97" s="248"/>
      <c r="C97" s="249"/>
      <c r="D97" s="249"/>
      <c r="E97" s="249"/>
      <c r="F97" s="249"/>
      <c r="G97" s="249"/>
      <c r="H97" s="249"/>
      <c r="I97" s="248"/>
      <c r="J97" s="248"/>
      <c r="K97" s="248"/>
    </row>
  </sheetData>
  <mergeCells count="6">
    <mergeCell ref="K16:K17"/>
    <mergeCell ref="A16:A17"/>
    <mergeCell ref="B16:B17"/>
    <mergeCell ref="C16:H16"/>
    <mergeCell ref="I16:I17"/>
    <mergeCell ref="J16:J17"/>
  </mergeCells>
  <pageMargins left="0.70866141732283472" right="0.70866141732283472" top="0.74803149606299213" bottom="0.43" header="0.31496062992125984" footer="0.31496062992125984"/>
  <pageSetup paperSize="9" scale="68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2025-04-25T04:40:30Z</dcterms:created>
  <dcterms:modified xsi:type="dcterms:W3CDTF">2025-04-25T05:47:42Z</dcterms:modified>
</cp:coreProperties>
</file>