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ranovaNL\Documents\Disk_D\2020\РАЗМЕЩЕНИЕ НА  САЙТЕ\2020\12.2020\"/>
    </mc:Choice>
  </mc:AlternateContent>
  <xr:revisionPtr revIDLastSave="0" documentId="13_ncr:1_{85D342E7-722E-43F8-A80B-F342F164AFD4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'[12]B1.2'!#REF!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5C563474_A21C_4B9B_A1A4_BA4E7D67B607_.wvu.Cols" localSheetId="2" hidden="1">Ф3!#REF!</definedName>
    <definedName name="Z_5C563474_A21C_4B9B_A1A4_BA4E7D67B607_.wvu.PrintArea" localSheetId="2" hidden="1">Ф3!$A$1:$D$98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2">Ф3!$A$1:$D$98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2" l="1"/>
  <c r="A91" i="4" l="1"/>
  <c r="A90" i="4"/>
  <c r="A89" i="4"/>
  <c r="A86" i="4"/>
  <c r="A85" i="4"/>
  <c r="A84" i="4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I71" i="4"/>
  <c r="K71" i="4" s="1"/>
  <c r="I70" i="4"/>
  <c r="K70" i="4" s="1"/>
  <c r="I69" i="4"/>
  <c r="K69" i="4" s="1"/>
  <c r="J67" i="4"/>
  <c r="J65" i="4" s="1"/>
  <c r="H67" i="4"/>
  <c r="G67" i="4"/>
  <c r="F67" i="4"/>
  <c r="E67" i="4"/>
  <c r="E65" i="4" s="1"/>
  <c r="D67" i="4"/>
  <c r="D65" i="4" s="1"/>
  <c r="C67" i="4"/>
  <c r="C65" i="4" s="1"/>
  <c r="H65" i="4"/>
  <c r="G65" i="4"/>
  <c r="F65" i="4"/>
  <c r="I64" i="4"/>
  <c r="K64" i="4" s="1"/>
  <c r="I63" i="4"/>
  <c r="K63" i="4" s="1"/>
  <c r="I62" i="4"/>
  <c r="K62" i="4" s="1"/>
  <c r="I61" i="4"/>
  <c r="K61" i="4" s="1"/>
  <c r="G60" i="4"/>
  <c r="I60" i="4" s="1"/>
  <c r="K60" i="4" s="1"/>
  <c r="I59" i="4"/>
  <c r="K59" i="4" s="1"/>
  <c r="I58" i="4"/>
  <c r="K58" i="4" s="1"/>
  <c r="I57" i="4"/>
  <c r="K57" i="4" s="1"/>
  <c r="I56" i="4"/>
  <c r="K56" i="4" s="1"/>
  <c r="I55" i="4"/>
  <c r="J54" i="4"/>
  <c r="H54" i="4"/>
  <c r="H52" i="4" s="1"/>
  <c r="F54" i="4"/>
  <c r="E54" i="4"/>
  <c r="E52" i="4" s="1"/>
  <c r="D54" i="4"/>
  <c r="D52" i="4" s="1"/>
  <c r="C54" i="4"/>
  <c r="G53" i="4"/>
  <c r="I53" i="4" s="1"/>
  <c r="K53" i="4" s="1"/>
  <c r="J52" i="4"/>
  <c r="F52" i="4"/>
  <c r="I47" i="4"/>
  <c r="K47" i="4" s="1"/>
  <c r="I45" i="4"/>
  <c r="K45" i="4" s="1"/>
  <c r="I44" i="4"/>
  <c r="K44" i="4" s="1"/>
  <c r="I43" i="4"/>
  <c r="K43" i="4" s="1"/>
  <c r="I42" i="4"/>
  <c r="K42" i="4" s="1"/>
  <c r="I41" i="4"/>
  <c r="K41" i="4" s="1"/>
  <c r="I40" i="4"/>
  <c r="K40" i="4" s="1"/>
  <c r="I39" i="4"/>
  <c r="K39" i="4" s="1"/>
  <c r="I38" i="4"/>
  <c r="K38" i="4" s="1"/>
  <c r="I37" i="4"/>
  <c r="K37" i="4" s="1"/>
  <c r="I36" i="4"/>
  <c r="K36" i="4" s="1"/>
  <c r="I35" i="4"/>
  <c r="K35" i="4" s="1"/>
  <c r="I34" i="4"/>
  <c r="K34" i="4" s="1"/>
  <c r="J32" i="4"/>
  <c r="J30" i="4" s="1"/>
  <c r="H32" i="4"/>
  <c r="H30" i="4" s="1"/>
  <c r="G32" i="4"/>
  <c r="G30" i="4" s="1"/>
  <c r="F32" i="4"/>
  <c r="F30" i="4" s="1"/>
  <c r="E32" i="4"/>
  <c r="E30" i="4" s="1"/>
  <c r="D32" i="4"/>
  <c r="D30" i="4" s="1"/>
  <c r="C32" i="4"/>
  <c r="C30" i="4" s="1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K23" i="4"/>
  <c r="I22" i="4"/>
  <c r="K22" i="4" s="1"/>
  <c r="K21" i="4"/>
  <c r="J19" i="4"/>
  <c r="J17" i="4" s="1"/>
  <c r="H19" i="4"/>
  <c r="G19" i="4"/>
  <c r="G17" i="4" s="1"/>
  <c r="F19" i="4"/>
  <c r="E19" i="4"/>
  <c r="D19" i="4"/>
  <c r="D17" i="4" s="1"/>
  <c r="C19" i="4"/>
  <c r="C17" i="4" s="1"/>
  <c r="I18" i="4"/>
  <c r="K18" i="4" s="1"/>
  <c r="H17" i="4"/>
  <c r="F17" i="4"/>
  <c r="E17" i="4"/>
  <c r="J16" i="4"/>
  <c r="H16" i="4"/>
  <c r="G16" i="4"/>
  <c r="F16" i="4"/>
  <c r="E16" i="4"/>
  <c r="D16" i="4"/>
  <c r="C16" i="4"/>
  <c r="I15" i="4"/>
  <c r="K15" i="4" s="1"/>
  <c r="I14" i="4"/>
  <c r="K14" i="4" s="1"/>
  <c r="C6" i="4"/>
  <c r="A97" i="3"/>
  <c r="A96" i="3"/>
  <c r="A95" i="3"/>
  <c r="A92" i="3"/>
  <c r="A91" i="3"/>
  <c r="A90" i="3"/>
  <c r="D75" i="3"/>
  <c r="C75" i="3"/>
  <c r="D69" i="3"/>
  <c r="C69" i="3"/>
  <c r="C66" i="3"/>
  <c r="C52" i="3" s="1"/>
  <c r="D52" i="3"/>
  <c r="D38" i="3"/>
  <c r="C38" i="3"/>
  <c r="C35" i="3"/>
  <c r="C29" i="3"/>
  <c r="C27" i="3" s="1"/>
  <c r="D27" i="3"/>
  <c r="C26" i="3"/>
  <c r="C19" i="3" s="1"/>
  <c r="D19" i="3"/>
  <c r="D36" i="3" s="1"/>
  <c r="B14" i="3"/>
  <c r="A71" i="2"/>
  <c r="A70" i="2"/>
  <c r="A69" i="2"/>
  <c r="A66" i="2"/>
  <c r="D48" i="2"/>
  <c r="C48" i="2"/>
  <c r="D42" i="2"/>
  <c r="D15" i="2"/>
  <c r="D18" i="2" s="1"/>
  <c r="D24" i="2" s="1"/>
  <c r="D26" i="2" s="1"/>
  <c r="D28" i="2" s="1"/>
  <c r="C15" i="2"/>
  <c r="C18" i="2" s="1"/>
  <c r="C8" i="2"/>
  <c r="D134" i="1"/>
  <c r="D136" i="1" s="1"/>
  <c r="C134" i="1"/>
  <c r="C136" i="1" s="1"/>
  <c r="D115" i="1"/>
  <c r="C115" i="1"/>
  <c r="D112" i="1"/>
  <c r="C112" i="1"/>
  <c r="D105" i="1"/>
  <c r="C105" i="1"/>
  <c r="D90" i="1"/>
  <c r="C90" i="1"/>
  <c r="D87" i="1"/>
  <c r="C87" i="1"/>
  <c r="D80" i="1"/>
  <c r="C80" i="1"/>
  <c r="D73" i="1"/>
  <c r="C73" i="1"/>
  <c r="D60" i="1"/>
  <c r="C60" i="1"/>
  <c r="D56" i="1"/>
  <c r="C56" i="1"/>
  <c r="D45" i="1"/>
  <c r="C45" i="1"/>
  <c r="D32" i="1"/>
  <c r="C32" i="1"/>
  <c r="D22" i="1"/>
  <c r="C22" i="1"/>
  <c r="C42" i="1" s="1"/>
  <c r="F46" i="4" l="1"/>
  <c r="C46" i="4"/>
  <c r="J46" i="4"/>
  <c r="J51" i="4" s="1"/>
  <c r="J81" i="4" s="1"/>
  <c r="H46" i="4"/>
  <c r="H51" i="4" s="1"/>
  <c r="H81" i="4" s="1"/>
  <c r="G46" i="4"/>
  <c r="G51" i="4" s="1"/>
  <c r="C36" i="3"/>
  <c r="C82" i="3"/>
  <c r="D67" i="3"/>
  <c r="C67" i="3"/>
  <c r="D82" i="3"/>
  <c r="D31" i="2"/>
  <c r="D49" i="2" s="1"/>
  <c r="D51" i="2" s="1"/>
  <c r="D76" i="1"/>
  <c r="C126" i="1"/>
  <c r="D42" i="1"/>
  <c r="C102" i="1"/>
  <c r="C76" i="1"/>
  <c r="C77" i="1" s="1"/>
  <c r="D102" i="1"/>
  <c r="D126" i="1"/>
  <c r="C24" i="2"/>
  <c r="D29" i="2"/>
  <c r="D56" i="2" s="1"/>
  <c r="I30" i="4"/>
  <c r="K30" i="4" s="1"/>
  <c r="I17" i="4"/>
  <c r="K17" i="4" s="1"/>
  <c r="I65" i="4"/>
  <c r="K65" i="4" s="1"/>
  <c r="C51" i="4"/>
  <c r="D46" i="4"/>
  <c r="E46" i="4"/>
  <c r="F51" i="4"/>
  <c r="F81" i="4" s="1"/>
  <c r="C42" i="2"/>
  <c r="C52" i="4"/>
  <c r="G54" i="4"/>
  <c r="I54" i="4" s="1"/>
  <c r="K54" i="4" s="1"/>
  <c r="I16" i="4"/>
  <c r="K16" i="4" s="1"/>
  <c r="I32" i="4"/>
  <c r="K32" i="4" s="1"/>
  <c r="I67" i="4"/>
  <c r="K67" i="4" s="1"/>
  <c r="I19" i="4"/>
  <c r="K19" i="4" s="1"/>
  <c r="D137" i="1" l="1"/>
  <c r="C31" i="2"/>
  <c r="C137" i="1"/>
  <c r="C138" i="1" s="1"/>
  <c r="C85" i="3"/>
  <c r="C87" i="3" s="1"/>
  <c r="I46" i="4"/>
  <c r="K46" i="4" s="1"/>
  <c r="G52" i="4"/>
  <c r="I52" i="4" s="1"/>
  <c r="K52" i="4" s="1"/>
  <c r="D85" i="3"/>
  <c r="D87" i="3" s="1"/>
  <c r="D77" i="1"/>
  <c r="D138" i="1"/>
  <c r="E51" i="4"/>
  <c r="E81" i="4" s="1"/>
  <c r="D51" i="4"/>
  <c r="D81" i="4" s="1"/>
  <c r="C26" i="2"/>
  <c r="C81" i="4"/>
  <c r="G81" i="4" l="1"/>
  <c r="I81" i="4" s="1"/>
  <c r="K81" i="4" s="1"/>
  <c r="C28" i="2"/>
  <c r="I51" i="4"/>
  <c r="K51" i="4" s="1"/>
  <c r="C49" i="2" l="1"/>
  <c r="C29" i="2"/>
  <c r="C51" i="2" l="1"/>
  <c r="C5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Ормаганбетова Айнур Муратовна</author>
  </authors>
  <commentList>
    <comment ref="A19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</text>
    </comment>
    <comment ref="A22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<sst xmlns="http://schemas.openxmlformats.org/spreadsheetml/2006/main" count="490" uniqueCount="393">
  <si>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</si>
  <si>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</si>
  <si>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</si>
  <si>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</si>
  <si>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</si>
  <si>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</si>
  <si>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</si>
  <si>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</si>
  <si>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</si>
  <si>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</si>
  <si>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</si>
  <si>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</si>
  <si>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</si>
  <si>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V. Капитал</t>
  </si>
  <si>
    <t xml:space="preserve">                        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</si>
  <si>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</si>
  <si>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</si>
  <si>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</si>
  <si>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</si>
  <si>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</si>
  <si>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</si>
  <si>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</si>
  <si>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</si>
  <si>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</si>
  <si>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</si>
  <si>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</si>
  <si>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</si>
  <si>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</si>
  <si>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</si>
  <si>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</si>
  <si>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</si>
  <si>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</si>
  <si>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</si>
  <si>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</si>
  <si>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</si>
  <si>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</si>
  <si>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</si>
  <si>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</si>
  <si>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</si>
  <si>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</si>
  <si>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</si>
  <si>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</si>
  <si>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</si>
  <si>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</si>
  <si>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</si>
  <si>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</si>
  <si>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</si>
  <si>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</si>
  <si>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</si>
  <si>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</si>
  <si>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</si>
  <si>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</si>
  <si>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</si>
  <si>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</si>
  <si>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</si>
  <si>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</si>
  <si>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</si>
  <si>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</si>
  <si>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</si>
  <si>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</si>
  <si>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</si>
  <si>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</si>
  <si>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</si>
  <si>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</si>
  <si>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</si>
  <si>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</si>
  <si>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</si>
  <si>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</si>
  <si>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</si>
  <si>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</si>
  <si>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</si>
  <si>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</si>
  <si>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</si>
  <si>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</si>
  <si>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</si>
  <si>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</si>
  <si>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</si>
  <si>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</si>
  <si>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</si>
  <si>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</si>
  <si>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</si>
  <si>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</si>
  <si>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</si>
  <si>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</si>
  <si>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</si>
  <si>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Қазақстан Республикасы Премьер-Министірінің Бірінші орынбасары -  Қазақстан Республикасы Қаржы министірінің 2019 жылғы 1 шілдедегі № 665 бұйрығына  1-қосымша</t>
  </si>
  <si>
    <t>1-нысан</t>
  </si>
  <si>
    <t xml:space="preserve">Ұйымның атауы </t>
  </si>
  <si>
    <t xml:space="preserve">Үлбі металлургиялық зауыты АҚ </t>
  </si>
  <si>
    <t xml:space="preserve">Қайта ұйымдастыру туралы мәліметтер </t>
  </si>
  <si>
    <t xml:space="preserve">Заңды тұлғаны мемл. қайта тіркеу туралы 26.10.2004ж. № 1725-1917-01-АҚ куәлік </t>
  </si>
  <si>
    <t xml:space="preserve">Ұйымның қызмет түрі </t>
  </si>
  <si>
    <t>өнеркәсіп</t>
  </si>
  <si>
    <t>Ұйымдастырушылық-құқықтық нысаны</t>
  </si>
  <si>
    <t>Акционерлік қоғам</t>
  </si>
  <si>
    <t>Есептілік нысаны</t>
  </si>
  <si>
    <t>шоғырландырылған</t>
  </si>
  <si>
    <t xml:space="preserve">Жұмыскерлердің орташа жылдық саны                           </t>
  </si>
  <si>
    <t>Кәсіпкерлік субъектісі</t>
  </si>
  <si>
    <t xml:space="preserve">Ұйымның заңды мекенжайы </t>
  </si>
  <si>
    <t>ірі</t>
  </si>
  <si>
    <t>Қазақстан Республикасы, Өскемен қ., Абай даңғ., 102</t>
  </si>
  <si>
    <t>ШОҒЫРЛАНДЫРЫЛҒАН БУХГАЛТЕРЛІК БАЛАНС</t>
  </si>
  <si>
    <t>31.12.2020 ж. қарасты</t>
  </si>
  <si>
    <t>Активтер</t>
  </si>
  <si>
    <t>Жол коды</t>
  </si>
  <si>
    <t xml:space="preserve">Есепті кезеңнің соңында </t>
  </si>
  <si>
    <t>Есепті кезеңнің басында</t>
  </si>
  <si>
    <t>мың.теңге</t>
  </si>
  <si>
    <t>I. Қысқа мерзімді активтер:</t>
  </si>
  <si>
    <t xml:space="preserve"> Ақша қаражаты және олардың баламалары</t>
  </si>
  <si>
    <t>Амортизацияланған құны бойынша бағаланатын қаржы активтері</t>
  </si>
  <si>
    <t xml:space="preserve">    Қаржылық жалдау бойынша берілген қарыздар және дебиторлық берешек - ағымдағы бөлік</t>
  </si>
  <si>
    <t xml:space="preserve">    Пайдаланылуы шектеулі басқа да ақша қаражаты</t>
  </si>
  <si>
    <t xml:space="preserve">   Қызметкерлердің берешегі (оның ішінде несиелер)</t>
  </si>
  <si>
    <t xml:space="preserve">   Өзге қаржы активтері  </t>
  </si>
  <si>
    <t>Өзге жиынтық кіріс арқылы әділ құны бойынша бағаланатын қаржы активтері</t>
  </si>
  <si>
    <t>Туынды қаржы құралдары</t>
  </si>
  <si>
    <t>Өзге қысқа мерзімді қаржы активтері</t>
  </si>
  <si>
    <t>Қысқа мерзімді сауда және өзге де дебиторлық берешек</t>
  </si>
  <si>
    <t>Сауда дебиторлық берешек</t>
  </si>
  <si>
    <t>Өзге де дебиторлық берешек</t>
  </si>
  <si>
    <t>Салықтар</t>
  </si>
  <si>
    <t>Жалдау бойынша дебиторлық берешек</t>
  </si>
  <si>
    <t>Сатып алушылармен шарттар бойынша активтер</t>
  </si>
  <si>
    <t>Ағымдағы табыс салығы</t>
  </si>
  <si>
    <t>Қорлар</t>
  </si>
  <si>
    <t>Биологиялық активтер</t>
  </si>
  <si>
    <t>Өзге қысқа мерзімді активтер</t>
  </si>
  <si>
    <t>Сатуға арналған активтер (шығып кеткен топтар)</t>
  </si>
  <si>
    <t>II.Ұзақ мерзімді активтер</t>
  </si>
  <si>
    <t xml:space="preserve">   Пайдаланылуы шектеулі басқа да ақша қаражаты</t>
  </si>
  <si>
    <t xml:space="preserve">   Қаржылық жалдау бойынша берілген қарыздар және дебиторлық берешек - ағымдағы бөлік</t>
  </si>
  <si>
    <t xml:space="preserve"> Өзге жиынтық кіріс арқылы әділ құны бойынша бағаланатын қаржы активтері</t>
  </si>
  <si>
    <t>Үлестік қатысу әдісімен есепке алынатын инвестициялар</t>
  </si>
  <si>
    <t>қауымдасқан ұйымдарға инвестициялар</t>
  </si>
  <si>
    <t>бірлескен кәсіпорындарға инвестициялар</t>
  </si>
  <si>
    <t>Өзге де ұзақ мерзімді қаржы активтері</t>
  </si>
  <si>
    <t xml:space="preserve"> Ұзақ мерзімді сауда және өзге де дебиторлық берешек</t>
  </si>
  <si>
    <t>Жалдау бойынша ұзақ мерзімді дебиторлық берешек</t>
  </si>
  <si>
    <t>Сатып алушылармен шарттар бойынша ұзақ мерзімді активтер</t>
  </si>
  <si>
    <t>Инвестициялық мүлік</t>
  </si>
  <si>
    <t>Негізгі құралдар</t>
  </si>
  <si>
    <t>Барлау және бағалау активтері</t>
  </si>
  <si>
    <t>Бейматериалдық активтер</t>
  </si>
  <si>
    <t>Кейінге қалдырылған салық активтері</t>
  </si>
  <si>
    <t>Өзге де ұзақ мерзімді активтер</t>
  </si>
  <si>
    <t>Аяқталмаған құрылыстар</t>
  </si>
  <si>
    <t>Қысқа мерзімді активтер жиыны (010-нан бастап 022 жолдар сомасы)</t>
  </si>
  <si>
    <t xml:space="preserve"> Ұзақ мерзімді активтер жиыны(110-нан бастап 127 жолдар сомасы)</t>
  </si>
  <si>
    <t>Баланс ( 100 жол + 101 жол + 200 жол)</t>
  </si>
  <si>
    <t>Міндеттемелер және капитал</t>
  </si>
  <si>
    <t xml:space="preserve">III. Қысқа мерзімді міндеттемелер </t>
  </si>
  <si>
    <t>Амортизацияланған құны бойынша бағаланатын қысқа мерзімді қаржылық міндеттемелер</t>
  </si>
  <si>
    <t>қарыздар</t>
  </si>
  <si>
    <t>Қаржылық жалдау бойынша міндеттемелер (2019 жылғы 1 қаңтардан бастап жалдау бойынша міндеттемелер)</t>
  </si>
  <si>
    <t>облигациялар</t>
  </si>
  <si>
    <t>Өзге де қаржылық міндеттемелер (бұрын 222-бет)</t>
  </si>
  <si>
    <t xml:space="preserve"> Пайда немесе шығын арқылы әділ құны бойынша бағаланатын қысқа мерзімді қаржылық міндеттемелер</t>
  </si>
  <si>
    <t>Өзге қысқа мерзімді қаржылық міндеттемелер</t>
  </si>
  <si>
    <t>Тарихи шығындар</t>
  </si>
  <si>
    <t>Өзге де қаржылық міндеттемелер</t>
  </si>
  <si>
    <t>Қысқа мерзімді бағалау міндеттемелері</t>
  </si>
  <si>
    <t>Қысқа мерзімді сауда және өзге де кредиторлық берешек</t>
  </si>
  <si>
    <t>Саудалық кредиторлық берешек</t>
  </si>
  <si>
    <t>Өзге кредиторлық берешек</t>
  </si>
  <si>
    <t>Табыс салығы бойынша ағымдағы салық міндеттемелері</t>
  </si>
  <si>
    <t>Қызметкерлерге сыйақылар</t>
  </si>
  <si>
    <t>Жалдау бойынша қысқа мерзімді берешек</t>
  </si>
  <si>
    <t>Сатып алушылардың шарттары бойынша қысқа мерзімді міндеттемелер</t>
  </si>
  <si>
    <t>Мемлекеттік субсидиялар</t>
  </si>
  <si>
    <t>Төлеуге дивидендтер</t>
  </si>
  <si>
    <t>Өзге қысқа мерзімді міндеттемелер</t>
  </si>
  <si>
    <t>Сатуға арналған шығатын топтардың міндеттемелері</t>
  </si>
  <si>
    <t>IV. Ұзақ мерзімді міндеттемелер</t>
  </si>
  <si>
    <t>Амортизацияланған құны бойынша бағаланатын ұзақ мерзімді қаржылық міндеттемелер</t>
  </si>
  <si>
    <t>Өзге де қаржылық міндеттемелер (бұрын 321-бет)</t>
  </si>
  <si>
    <t xml:space="preserve"> Пайда немесе шығын арқылы әділ құны бойынша бағаланатын ұзақ мерзімді қаржылық міндеттемелер</t>
  </si>
  <si>
    <t>Өзге де ұзақ мерзімді қаржылық міндеттемелер</t>
  </si>
  <si>
    <t>Ұзақ мерзімді сауда және өзге де кредиторлық берешек</t>
  </si>
  <si>
    <t>Ұзақ мерзімді бағалау міндеттемелері</t>
  </si>
  <si>
    <t>Кейінге қалдырылған салық міндеттемелері</t>
  </si>
  <si>
    <t>Жалдау бойынша ұзақ мерзімді берешек</t>
  </si>
  <si>
    <t>Сатып алушылармен шарттар бойынша ұзақ мерзімді міндеттемелер</t>
  </si>
  <si>
    <t>Өзге ұзақ мерзімді міндеттемелер</t>
  </si>
  <si>
    <t>Қысқа мерзімді міндеттемелер жиыны (210-нан бастап 217 жолдар сомасы)</t>
  </si>
  <si>
    <t xml:space="preserve">Ұзақ мерзімді міндеттемелер жиыны (310-нан бастап 316 жолдар сомасы) </t>
  </si>
  <si>
    <t>Жарғылық (акционерлік) капитал</t>
  </si>
  <si>
    <t xml:space="preserve">Эмиссиялық табыс </t>
  </si>
  <si>
    <t>Сатылып алынған меншік үлестік құралдар</t>
  </si>
  <si>
    <t>Басқа жиынтық табыстың компоненттері</t>
  </si>
  <si>
    <t>Бөлінбеген пайда (жабылмаған шығын)</t>
  </si>
  <si>
    <t>Өзге капитал</t>
  </si>
  <si>
    <t>Аналық ұйымның меншік иелеріне жатқызылған капитал жиыны (410-нан бастап 414 жолдар сомасы)</t>
  </si>
  <si>
    <t>Бақыланбайтын меншік иелерінің үлесі</t>
  </si>
  <si>
    <t>Барлығы капитал (420 жол +/- 421 жол)</t>
  </si>
  <si>
    <t>Баланс (300 жол + 301 жол + 400 жол + 500 жол)</t>
  </si>
  <si>
    <t xml:space="preserve">Басқарма Төрағасының экономика және қаржы </t>
  </si>
  <si>
    <r>
      <t xml:space="preserve">жөніндегі орынбасары                                     </t>
    </r>
    <r>
      <rPr>
        <b/>
        <sz val="12"/>
        <color rgb="FF000000"/>
        <rFont val="Times New Roman"/>
        <family val="1"/>
        <charset val="204"/>
      </rPr>
      <t>Чеботарёва Людмила Анатольевна</t>
    </r>
  </si>
  <si>
    <t xml:space="preserve">                                                                                           (тегі, аты-жөні)</t>
  </si>
  <si>
    <t xml:space="preserve">                                                                                          (тегі, аты-жөні)</t>
  </si>
  <si>
    <r>
      <t xml:space="preserve">Бас бухгалтер                                </t>
    </r>
    <r>
      <rPr>
        <b/>
        <u val="singleAccounting"/>
        <sz val="12"/>
        <rFont val="Times New Roman"/>
        <family val="1"/>
        <charset val="204"/>
      </rPr>
      <t>Оразбекова Динара Тлеукеновна</t>
    </r>
  </si>
  <si>
    <t>Мөр орны</t>
  </si>
  <si>
    <t>(қолы)</t>
  </si>
  <si>
    <t>2-нысан</t>
  </si>
  <si>
    <t>Ұйымның атауы</t>
  </si>
  <si>
    <t xml:space="preserve">аяқталатын кезең үшін  </t>
  </si>
  <si>
    <t>мың. теңге</t>
  </si>
  <si>
    <t>Көрсеткіштер атауы</t>
  </si>
  <si>
    <t>Есепті кезең үшін</t>
  </si>
  <si>
    <t>Алдыңғы кезең үшін</t>
  </si>
  <si>
    <t>ПАЙДА МЕН ШЫҒЫН ТУРАЛЫ ШОҒЫРЛАНДЫРЫЛҒАН ЕСЕП</t>
  </si>
  <si>
    <t>Түскен ақша</t>
  </si>
  <si>
    <t xml:space="preserve">Өткізілген тауарлар мен қызметтердің өзіндік құны </t>
  </si>
  <si>
    <t>Жалпы пайда (жол 010 - жол 011)</t>
  </si>
  <si>
    <t>Өткізу бойынша шығындар</t>
  </si>
  <si>
    <t>Әкімшілік шығындар</t>
  </si>
  <si>
    <t>Операциялық пайда жиыны (шығын) (+/- 012 бастап 016 жолдар)</t>
  </si>
  <si>
    <t>Қаржыландыру бойынша табыс</t>
  </si>
  <si>
    <t xml:space="preserve">Қаржыландыру бойынша шығыстар </t>
  </si>
  <si>
    <t>Пайдалану құқығы түріндегі актив</t>
  </si>
  <si>
    <t>Өзге табыстар</t>
  </si>
  <si>
    <t>Өзге шығындар</t>
  </si>
  <si>
    <t>Салық салғанға дейінгі пайда (шығын) (+/- 020-дан бастап 025 жолдар)</t>
  </si>
  <si>
    <t xml:space="preserve">Табыс салығы бойынша шығындар </t>
  </si>
  <si>
    <t>Тоқтатылған қызметтен салық салынғаннан кейінгі пайда (шығын)</t>
  </si>
  <si>
    <t>бақыланбайтын меншік иелерінің үлесі</t>
  </si>
  <si>
    <t>Өзге жиынтық кіріс, барлығы (420 және 440 сомасы):</t>
  </si>
  <si>
    <t>оның ішінде:</t>
  </si>
  <si>
    <t>Өзге жиынтық кіріс арқылы әділ құны бойынша бағаланатын борыштық қаржы құралдарын қайта бағалау</t>
  </si>
  <si>
    <t>үлестік қатысу әдісі бойынша ескерілетін қауымдасқан ұйымдардың және бірлескен қызметтің өзге жиынтық кірісіндегі (залалындағы) үлесі</t>
  </si>
  <si>
    <t>Ақша ағындарын хеджирлеу</t>
  </si>
  <si>
    <t>Шетелдік ұйымдарға инвестициялар бойынша бағамдық айырма</t>
  </si>
  <si>
    <t>Шетелдік операцияларға таза инвестицияларды хеджирлеу</t>
  </si>
  <si>
    <t>өзге де жиынтық табыстың өзге де компоненттері</t>
  </si>
  <si>
    <t>Өзге жиынтық кіріс компоненттерінің салықтық әсері</t>
  </si>
  <si>
    <t>Кейінгі кезеңдердегі кірістерге немесе шығыстарға қайта сыныптауға жататын басқа да жиынтық кіріс жиынтығы (пайдаға салынатын салықты шегергенде) (410-дан 418-ге дейінгі жолдардың сомасы)</t>
  </si>
  <si>
    <t>негізгі құралдар мен материалдық емес активтерді қайта бағалау</t>
  </si>
  <si>
    <t>Зейнетақы міндеттемелері бойынша актуарлық пайда (шығындар)</t>
  </si>
  <si>
    <t>Кейінгі кезеңдердегі кірістерге немесе шығыстарға қайта сыныптауға жатпайтын өзге де жиынтық кіріс жиынтығы (пайдаға салынатын салықты шегергенде) (431-ден 435-ке дейінгі жолдардың сомасы)</t>
  </si>
  <si>
    <t>Келесілерге жататын жалпы жиынтық пайда:</t>
  </si>
  <si>
    <t>бақылаушы меншік иелерінің үлесі</t>
  </si>
  <si>
    <t>Акцияға пайда:</t>
  </si>
  <si>
    <t>Акцияға базалық пайда:</t>
  </si>
  <si>
    <t>жалғасып жатқан қызметтен</t>
  </si>
  <si>
    <t>тоқтатылған қызметтен</t>
  </si>
  <si>
    <t>жөніндегі орынбасары                         Чеботарёва Людмила Анатольевна</t>
  </si>
  <si>
    <t xml:space="preserve">Салық салынғаннан кейінгі жалғасатын қызметтен пайда (шығын) (100 жол - 101 жол) </t>
  </si>
  <si>
    <t>Келесіге жатқызылған бір жылдағы пайда (200 жол + 201 жол):</t>
  </si>
  <si>
    <t>бас ұйымның меншік иелері</t>
  </si>
  <si>
    <t>Үлестік қатысу әдісі бойынша ескерілетін қауымдасқан ұйымдар мен бірлескен қызметтің пайдасындағы (залалындағы) ұйымның үлесі</t>
  </si>
  <si>
    <t>Кейінге қалдырылған салыққа табыс салығының мөлшерлемесіндегі өзгерістің әсері</t>
  </si>
  <si>
    <t>пайданың (шығын) құрамында қайта сыныптау кезінде түзету</t>
  </si>
  <si>
    <t>Өзге жиынтық кіріс арқылы әділ құны бойынша бағаланатын үлестік қаржы құралдарын қайта бағалау</t>
  </si>
  <si>
    <t xml:space="preserve">Жалпы жиынтық табыс (300 жол + 400 жол)
</t>
  </si>
  <si>
    <t xml:space="preserve">бас ұйымның меншік иелері </t>
  </si>
  <si>
    <t>Акцияға бөлінген пайда:</t>
  </si>
  <si>
    <t>Пайда мен шығындар арқылы әділ құны бойынша есепке алынатын қаржылық активтер</t>
  </si>
  <si>
    <t xml:space="preserve">   Өзге қаржы құралдары</t>
  </si>
  <si>
    <t xml:space="preserve"> Пайда мен шығындар арқылы әділ құны бойынша ескерілетін қаржы активтері</t>
  </si>
  <si>
    <t>Бастапқы құны бойынша ескерілетін инвестициялар</t>
  </si>
  <si>
    <t xml:space="preserve">    Депозиттер (3 айдан 12 айға дейін, ТҚ емес)</t>
  </si>
  <si>
    <t xml:space="preserve">   Депозиттер (бір жылдан астам, ТҚ емес)</t>
  </si>
  <si>
    <t xml:space="preserve">    Пайдалануға шектелген ақша қаражаты (ТҚ депозиттер )</t>
  </si>
  <si>
    <t>3-қосымша</t>
  </si>
  <si>
    <t>Қазақстан Республикасы Қаржы министрінің 2017 жылғы 28 маусымдағы № 404 бұйрығына 4-қосымша</t>
  </si>
  <si>
    <t>АҚША ҚАРАЖАТЫНЫҢ ҚОЗҒАЛЫСЫ ТУРАЛЫ ШОҒЫРЛАНДЫРЫЛҒАН ЕСЕП</t>
  </si>
  <si>
    <t>(тікелей әдіс)</t>
  </si>
  <si>
    <t xml:space="preserve"> 31.12.2020ж. қарасты</t>
  </si>
  <si>
    <t xml:space="preserve">                            КӨРСЕТКІШТЕР АТАУЫ</t>
  </si>
  <si>
    <t xml:space="preserve">I. Операциялық қызметтен ақша қаражатының қозғалысы </t>
  </si>
  <si>
    <t xml:space="preserve">  оның ішінде:</t>
  </si>
  <si>
    <t xml:space="preserve">         тауарлар мен қызметтерді өткізу</t>
  </si>
  <si>
    <t>Өткен кезең үшін</t>
  </si>
  <si>
    <t xml:space="preserve">          басқа түскен ақша</t>
  </si>
  <si>
    <t xml:space="preserve">          сатып алушылар, тапсырыс берушілерден алынған аванс</t>
  </si>
  <si>
    <t xml:space="preserve">          сақтандыру шарттарынан түсімдер</t>
  </si>
  <si>
    <t xml:space="preserve">          алынған сыйақылар</t>
  </si>
  <si>
    <t xml:space="preserve">           басқа түсімдер</t>
  </si>
  <si>
    <t xml:space="preserve">     оның ішінде:</t>
  </si>
  <si>
    <t xml:space="preserve">          тауарлар мен қызметтер үшін жеткізушілерге төлемдер</t>
  </si>
  <si>
    <t xml:space="preserve">          тауарлар мен қызметтерді жеткізушілерге берілген аванстар</t>
  </si>
  <si>
    <t xml:space="preserve">          еңбек ақыны төлеу бойынша төлемдер</t>
  </si>
  <si>
    <t xml:space="preserve">         сыйақы төлеу</t>
  </si>
  <si>
    <t xml:space="preserve">          сақтандыру шарттары бойынша төлемдер</t>
  </si>
  <si>
    <t xml:space="preserve">          табыс салығы және бюджетке төленетін басқа да төлемдерт</t>
  </si>
  <si>
    <t xml:space="preserve">          өзге де төлемдер</t>
  </si>
  <si>
    <t xml:space="preserve">II. Инвестициялық қызметтен ақша қаражатының қозғалысы </t>
  </si>
  <si>
    <t xml:space="preserve">         негізгі құралдарды өткізу </t>
  </si>
  <si>
    <t xml:space="preserve">          материалдық емес активтерді өткізу</t>
  </si>
  <si>
    <t xml:space="preserve">          басқа ұзақ мерзімді активтерді өткізу</t>
  </si>
  <si>
    <t xml:space="preserve">         басқа ұйымдардың (еншілес ұйымдардан басқа) үлестік құралдарын және бірлескен кәсіпкерлікке қатысу үлестерін іске асыру</t>
  </si>
  <si>
    <t xml:space="preserve">         басқа ұйымдардың борыштық құралдарын сату</t>
  </si>
  <si>
    <t xml:space="preserve">          еншілес ұйымдарға бақылауды жоғалтқан кездегі өтеу</t>
  </si>
  <si>
    <t xml:space="preserve">          ақша салымдарын алу</t>
  </si>
  <si>
    <t xml:space="preserve">          өзге де қаржы активтерін сату</t>
  </si>
  <si>
    <t xml:space="preserve">          фьючерстік және форвардтық келісім-шарттар, опциондар және своптар</t>
  </si>
  <si>
    <t xml:space="preserve">         алынған дивидендтер</t>
  </si>
  <si>
    <t xml:space="preserve">          алынған сыйақылар </t>
  </si>
  <si>
    <t xml:space="preserve">          басқа түсімдер</t>
  </si>
  <si>
    <t xml:space="preserve"> оның ішінде:</t>
  </si>
  <si>
    <t xml:space="preserve">          негізгі құралдар сатып алу</t>
  </si>
  <si>
    <t xml:space="preserve">          материалдық емес активтер алу</t>
  </si>
  <si>
    <t xml:space="preserve">         басқа ұзақ мерзімді активтер алу</t>
  </si>
  <si>
    <t xml:space="preserve">          басқа ұйымдардың (еншілес компаниялардан басқа) үлестік құралдарын және бірлескен кәсіпкерліктегі қатысу үлестерін сатып алу</t>
  </si>
  <si>
    <t xml:space="preserve">          басқа ұйымдардың борыштық құралдарын сатып алу</t>
  </si>
  <si>
    <t xml:space="preserve">          еншілес ұйымдарға бақылау сатып алу</t>
  </si>
  <si>
    <t xml:space="preserve">          ақша салымдарын орналастыру</t>
  </si>
  <si>
    <t xml:space="preserve">          сыйақы төлеу</t>
  </si>
  <si>
    <t xml:space="preserve">          өзге де қаржы активтерін сатып алу</t>
  </si>
  <si>
    <t xml:space="preserve">          қарыздар беру</t>
  </si>
  <si>
    <t xml:space="preserve">          қауымдасқан және еншілес ұйымдарға инвестициялар</t>
  </si>
  <si>
    <t xml:space="preserve">          өзге төлемдер</t>
  </si>
  <si>
    <t xml:space="preserve">III. Қаржы қызметінен ақша қаражатының қозғалысы </t>
  </si>
  <si>
    <t>1. Ақша қаражатының түсуі, барлығы (011-ден бастап 016 жолдар сомасы)</t>
  </si>
  <si>
    <t>2. Ақша қаражатының шығуы, барлығы (021-ден бастап 027 жолдар сомасы)</t>
  </si>
  <si>
    <t>3. Операциялық қызметтің ақша қаражатының таза сомасы (010-на бастап 020 жол)</t>
  </si>
  <si>
    <t>1. Ақша қаражатының түсуі, барлығы  (041-ден бастап 052 жолдар сомасы)</t>
  </si>
  <si>
    <t>2. Ақша қаражатының шығуы, барлығы (061-ден бастап 073 жолдар сомасы)</t>
  </si>
  <si>
    <t>3. Инвестициялық қызметтен ақша қаражатының таза сомасы (040-тан бастап 060 жол)</t>
  </si>
  <si>
    <t xml:space="preserve">          акциялар мен басқа да қаржы құралдарының эмиссиясы</t>
  </si>
  <si>
    <t xml:space="preserve">          қарыз алу</t>
  </si>
  <si>
    <t xml:space="preserve">          өзге де түсімдер</t>
  </si>
  <si>
    <t>1. Ақша қаражатының түсуі, барлығы (091-ден бастап 094 жолдар сомасы)</t>
  </si>
  <si>
    <t>2. Ақша қаражатының шығуы, барлығы (101-ден бастап 105 жолдар сомасы)</t>
  </si>
  <si>
    <t xml:space="preserve">          қарыздарды өтеу</t>
  </si>
  <si>
    <t xml:space="preserve">          дивидендтерді төлеу</t>
  </si>
  <si>
    <t xml:space="preserve">          ұйым акциялары бойынша меншік иелеріне төлемдер</t>
  </si>
  <si>
    <t xml:space="preserve">          басқа шығулар</t>
  </si>
  <si>
    <t>3. Қаржылық қызметтен түскен ақша қаражатының таза сомасы (090 бет- 100 бет)</t>
  </si>
  <si>
    <t>4. Валюта айырбастау бағамдарының теңгеге әсері</t>
  </si>
  <si>
    <t>5. Ақша қаражаты мен олардың баламаларының баланстық құны өзгеруінің әсері</t>
  </si>
  <si>
    <t>6. Ақшаның ұлғаюы(+)/азаюы ( -) (030 бет+-080 бет+-110бет+-120бет+-130бет)</t>
  </si>
  <si>
    <t>7. Есепті кезеңнің басындағы ақша қаражаты және олардың баламалары</t>
  </si>
  <si>
    <t>8. Есепті кезеңнің аяғындағы ақша қаражаты және олардың баламалары</t>
  </si>
  <si>
    <t>Қазақстан Республикасы Премьер-Министірінің Бірінші орынбасары -  Қазақстан Республикасы Қаржы министірінің 2019 жылғы 1 шілдедегі №665 бұйрығына</t>
  </si>
  <si>
    <t>4-қосымша</t>
  </si>
  <si>
    <t>4-нысан</t>
  </si>
  <si>
    <t>нысан</t>
  </si>
  <si>
    <t>Қазақстан Республикасы Премьер-Министірінің Бірінші орынбасары -  Қазақстан Республикасы Қаржы министірінің 2019 жылғы 1 шілдедегі № 665 бұйрығына 2-қосымша</t>
  </si>
  <si>
    <t xml:space="preserve">КАПИТАЛДАҒЫ ӨЗГЕРІСТЕР ТУРАЛЫ ШОҒЫРЛАНДЫРЫЛҒАН ЕСЕП </t>
  </si>
  <si>
    <t>аяқталатын кезең үшін</t>
  </si>
  <si>
    <t>Жарғылық  (акционерлік) капитал</t>
  </si>
  <si>
    <t>Эмиссиялық табыс</t>
  </si>
  <si>
    <t>Сатып алынған өз үлестік құралдары</t>
  </si>
  <si>
    <t>Бөлінбеген пайда</t>
  </si>
  <si>
    <t>Жиыны</t>
  </si>
  <si>
    <t>Бақыламайтын меншік иелері үлесі</t>
  </si>
  <si>
    <t>Капитал жиыны</t>
  </si>
  <si>
    <t>Өткен жылдың 1 қаңтарына Сальдо</t>
  </si>
  <si>
    <t>Есеп саясатындағы өзгеріс</t>
  </si>
  <si>
    <t>Қайта есептелген сальдо (010 жол + / - 011 жол)</t>
  </si>
  <si>
    <t>Жалпы жиынтық кіріс, барлығы(210-жол + 220-жол):</t>
  </si>
  <si>
    <t>Бір жылдағы пайда (шығын)</t>
  </si>
  <si>
    <t>Өзге де жиынтық кіріс, барлығы (221-229 жолдар сомасы):</t>
  </si>
  <si>
    <t>басқа жиынтық кіріс арқылы әділ құны бойынша бағаланатын борыштық қаржы құралдарын қайта бағалау (салықтық әсерді шегергенде)</t>
  </si>
  <si>
    <t>Өзге жиынтық кіріс арқылы әділ құны бойынша бағаланатын үлестік қаржы құралдарын қайта бағалау (салықтық әсерді шегергенде)</t>
  </si>
  <si>
    <t>қайта бағалау негізгі құралдардың және материалдық емес активтерін (салық тиімділігін шегере отырып)</t>
  </si>
  <si>
    <t>Ақша ағындарын хеджирлеу (салықтық әсерін шегергенде)</t>
  </si>
  <si>
    <t>шетелдік операцияларға таза инвестицияларды хеджирлеу</t>
  </si>
  <si>
    <t>Меншік иелерімен операциялар, барлығы (310-нан 318 жолдар сомасы)</t>
  </si>
  <si>
    <t>Жұмыскерлерге акциялармен сыйақы беру:</t>
  </si>
  <si>
    <t>қызметкерлер қызметінің құны</t>
  </si>
  <si>
    <t>қызметкерлерге акциялармен сыйақы беру схемасы бойынша акциялар шығару</t>
  </si>
  <si>
    <t>қызметкерлерге акциялармен сыйақы беру схемасына қатысты салықтық пайда</t>
  </si>
  <si>
    <t>Меншік иелерінің жарналары</t>
  </si>
  <si>
    <t>Меншікті үлестік құралдарды (акцияларды) шығару)</t>
  </si>
  <si>
    <t>Бизнесті біріктіруге байланысты үлестік құралдарды шығару</t>
  </si>
  <si>
    <t>Айырбасталатын құралдардың үлестік компоненті (салық тиімділігін шегергенде)</t>
  </si>
  <si>
    <t>Дивидендтердті төлеу</t>
  </si>
  <si>
    <t>Меншік иелерінің пайдасына өзге де бөлу</t>
  </si>
  <si>
    <t>Меншік иелерімен өзге де операциялар</t>
  </si>
  <si>
    <t>Бақылауды жоғалтуға әкеп соқпайтын еншілес ұйымдардағы қатысу үлесіндегі өзгерістер</t>
  </si>
  <si>
    <t>Өзге операциялар</t>
  </si>
  <si>
    <t>Есеп саясатындағы өзгерістер</t>
  </si>
  <si>
    <t>Бастапқы сальдоны түзету (ҚЕХС 15)</t>
  </si>
  <si>
    <t>Бастапқы сальдоны түзету (ҚЕХС 9)</t>
  </si>
  <si>
    <t>Бастапқы сальдоны түзету (ҚЕХС 16)</t>
  </si>
  <si>
    <t>Қайта есептелген сальдо (400 жол +/- 401 жол)</t>
  </si>
  <si>
    <t>Жалпы жиынтық кіріс, барлығы (610 жол + 620 жол):</t>
  </si>
  <si>
    <t>Өзге жиынтық кіріс, барлығы (621-ден 629 жолдар сомасы):</t>
  </si>
  <si>
    <t>Үлестік қатысу әдісі бойынша ескерілетін қауымдасқан ұйымдардың және бірлескен қызметтің өзге жиынтық кірісіндегі (залалындағы) үлесі</t>
  </si>
  <si>
    <t>Ақша ағындарын хеджирлеу (салық әсерін шегергенде)</t>
  </si>
  <si>
    <t>шетелдік ұйымдарға инвестициялар бойынша бағамдық айырма</t>
  </si>
  <si>
    <t>Меншік иелерімен операциялар, барлығы (710-нан 718 жолдар сомасы):</t>
  </si>
  <si>
    <t>Қызметкерлерге акциялармен сыйақы беру:</t>
  </si>
  <si>
    <t>Бизнесті біріктірумен байланысты үлестік құралдарды шығару</t>
  </si>
  <si>
    <t xml:space="preserve">Негізгі құралдар мен материалдық емес активтерді қайта бағалау (салық тиімділігін шегергенде) </t>
  </si>
  <si>
    <t>Дивидендтерді төлеу</t>
  </si>
  <si>
    <t>Есепті кезеңнің 1 қаңтарына сальдо (жол 100 + жол 200 + жол 300+жол 319)</t>
  </si>
  <si>
    <t>Компоненттер атауы</t>
  </si>
  <si>
    <t>Бас ұйымның капиталы</t>
  </si>
  <si>
    <t>Есепті кезеңнің 31 желтоқсанына сальдо (жол 500 + жол 600 + жол 700+жол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</si>
</sst>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000"/>
  </numFmts>
  <fonts count="26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 val="singleAccounting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 val="singleAccounting"/>
      <sz val="12"/>
      <name val="Times New Roman"/>
      <family val="1"/>
      <charset val="204"/>
    </font>
    <font>
      <u val="singleAccounting"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 val="singleAccounting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164" fontId="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</cellStyleXfs>
  <cellXfs count="216">
    <xf numFmtId="164" fontId="0" fillId="0" borderId="0" xfId="0"/>
    <xf numFmtId="164" fontId="2" fillId="0" borderId="0" xfId="1" applyFont="1" applyAlignment="1">
      <alignment vertical="top" wrapText="1"/>
    </xf>
    <xf numFmtId="164" fontId="2" fillId="0" borderId="0" xfId="1" applyFont="1"/>
    <xf numFmtId="49" fontId="2" fillId="0" borderId="0" xfId="1" applyNumberFormat="1" applyFont="1" applyProtection="1">
      <protection locked="0"/>
    </xf>
    <xf numFmtId="164" fontId="3" fillId="0" borderId="0" xfId="0" applyFont="1" applyAlignment="1">
      <alignment horizontal="right"/>
    </xf>
    <xf numFmtId="164" fontId="4" fillId="0" borderId="0" xfId="1" applyFont="1" applyAlignment="1" applyProtection="1">
      <alignment horizontal="right"/>
      <protection locked="0"/>
    </xf>
    <xf numFmtId="165" fontId="3" fillId="0" borderId="0" xfId="1" applyNumberFormat="1" applyFont="1" applyAlignment="1" applyProtection="1">
      <alignment horizontal="right"/>
      <protection locked="0"/>
    </xf>
    <xf numFmtId="164" fontId="5" fillId="0" borderId="0" xfId="1" applyFont="1" applyProtection="1">
      <protection locked="0"/>
    </xf>
    <xf numFmtId="165" fontId="6" fillId="0" borderId="0" xfId="1" applyNumberFormat="1" applyFont="1" applyProtection="1">
      <protection locked="0"/>
    </xf>
    <xf numFmtId="165" fontId="5" fillId="0" borderId="0" xfId="1" applyNumberFormat="1" applyFont="1" applyProtection="1">
      <protection locked="0"/>
    </xf>
    <xf numFmtId="164" fontId="2" fillId="0" borderId="0" xfId="1" applyFont="1" applyProtection="1">
      <protection locked="0"/>
    </xf>
    <xf numFmtId="165" fontId="2" fillId="0" borderId="0" xfId="1" applyNumberFormat="1" applyFont="1" applyProtection="1">
      <protection locked="0"/>
    </xf>
    <xf numFmtId="0" fontId="7" fillId="0" borderId="0" xfId="1" applyNumberFormat="1" applyFont="1" applyAlignment="1" applyProtection="1">
      <alignment vertical="top" wrapText="1"/>
      <protection locked="0"/>
    </xf>
    <xf numFmtId="0" fontId="8" fillId="0" borderId="0" xfId="1" applyNumberFormat="1" applyFont="1" applyAlignment="1">
      <alignment horizontal="right" vertical="top" wrapText="1"/>
    </xf>
    <xf numFmtId="0" fontId="8" fillId="0" borderId="0" xfId="1" applyNumberFormat="1" applyFont="1" applyProtection="1">
      <protection locked="0"/>
    </xf>
    <xf numFmtId="14" fontId="8" fillId="0" borderId="0" xfId="1" applyNumberFormat="1" applyFont="1" applyAlignment="1" applyProtection="1">
      <alignment horizontal="left"/>
      <protection locked="0"/>
    </xf>
    <xf numFmtId="0" fontId="3" fillId="0" borderId="0" xfId="1" applyNumberFormat="1" applyFont="1" applyAlignment="1" applyProtection="1">
      <alignment vertical="top" wrapText="1"/>
      <protection locked="0"/>
    </xf>
    <xf numFmtId="0" fontId="2" fillId="0" borderId="1" xfId="1" applyNumberFormat="1" applyFont="1" applyBorder="1" applyProtection="1">
      <protection locked="0"/>
    </xf>
    <xf numFmtId="0" fontId="2" fillId="0" borderId="1" xfId="1" applyNumberFormat="1" applyFont="1" applyBorder="1"/>
    <xf numFmtId="164" fontId="3" fillId="0" borderId="0" xfId="1" applyFont="1"/>
    <xf numFmtId="164" fontId="3" fillId="0" borderId="0" xfId="1" applyFont="1" applyAlignment="1">
      <alignment horizontal="center" vertical="center"/>
    </xf>
    <xf numFmtId="0" fontId="8" fillId="0" borderId="4" xfId="1" applyNumberFormat="1" applyFont="1" applyBorder="1" applyAlignment="1">
      <alignment vertical="top" wrapText="1"/>
    </xf>
    <xf numFmtId="0" fontId="8" fillId="0" borderId="4" xfId="1" applyNumberFormat="1" applyFont="1" applyBorder="1"/>
    <xf numFmtId="166" fontId="8" fillId="0" borderId="4" xfId="1" applyNumberFormat="1" applyFont="1" applyBorder="1" applyAlignment="1" applyProtection="1">
      <alignment horizontal="right"/>
      <protection locked="0"/>
    </xf>
    <xf numFmtId="164" fontId="7" fillId="0" borderId="0" xfId="1" applyFont="1"/>
    <xf numFmtId="0" fontId="2" fillId="0" borderId="4" xfId="1" applyNumberFormat="1" applyFont="1" applyBorder="1" applyAlignment="1">
      <alignment vertical="top" wrapText="1"/>
    </xf>
    <xf numFmtId="0" fontId="2" fillId="0" borderId="4" xfId="1" applyNumberFormat="1" applyFont="1" applyBorder="1" applyAlignment="1">
      <alignment horizontal="center"/>
    </xf>
    <xf numFmtId="166" fontId="2" fillId="0" borderId="4" xfId="1" applyNumberFormat="1" applyFont="1" applyBorder="1" applyAlignment="1" applyProtection="1">
      <alignment horizontal="right" wrapText="1"/>
      <protection locked="0"/>
    </xf>
    <xf numFmtId="166" fontId="2" fillId="0" borderId="4" xfId="1" applyNumberFormat="1" applyFont="1" applyBorder="1" applyAlignment="1" applyProtection="1">
      <alignment horizontal="right"/>
      <protection locked="0"/>
    </xf>
    <xf numFmtId="166" fontId="2" fillId="0" borderId="4" xfId="1" applyNumberFormat="1" applyFont="1" applyBorder="1" applyAlignment="1">
      <alignment horizontal="right"/>
    </xf>
    <xf numFmtId="0" fontId="9" fillId="0" borderId="4" xfId="1" applyNumberFormat="1" applyFont="1" applyBorder="1" applyAlignment="1">
      <alignment horizontal="center"/>
    </xf>
    <xf numFmtId="164" fontId="9" fillId="0" borderId="0" xfId="1" applyFont="1"/>
    <xf numFmtId="166" fontId="9" fillId="0" borderId="4" xfId="1" applyNumberFormat="1" applyFont="1" applyBorder="1" applyAlignment="1" applyProtection="1">
      <alignment horizontal="right"/>
      <protection locked="0"/>
    </xf>
    <xf numFmtId="166" fontId="2" fillId="0" borderId="4" xfId="1" quotePrefix="1" applyNumberFormat="1" applyFont="1" applyBorder="1" applyAlignment="1">
      <alignment horizontal="right" wrapText="1"/>
    </xf>
    <xf numFmtId="164" fontId="3" fillId="0" borderId="5" xfId="0" applyFont="1" applyBorder="1" applyAlignment="1">
      <alignment horizontal="left" indent="2"/>
    </xf>
    <xf numFmtId="0" fontId="10" fillId="0" borderId="4" xfId="1" applyNumberFormat="1" applyFont="1" applyBorder="1" applyAlignment="1">
      <alignment horizontal="center"/>
    </xf>
    <xf numFmtId="166" fontId="10" fillId="0" borderId="4" xfId="1" applyNumberFormat="1" applyFont="1" applyBorder="1" applyAlignment="1" applyProtection="1">
      <alignment horizontal="right"/>
      <protection locked="0"/>
    </xf>
    <xf numFmtId="164" fontId="3" fillId="0" borderId="0" xfId="0" applyFont="1" applyAlignment="1">
      <alignment horizontal="left" indent="2"/>
    </xf>
    <xf numFmtId="49" fontId="2" fillId="0" borderId="4" xfId="1" applyNumberFormat="1" applyFont="1" applyBorder="1" applyAlignment="1">
      <alignment horizontal="center"/>
    </xf>
    <xf numFmtId="0" fontId="8" fillId="0" borderId="4" xfId="1" applyNumberFormat="1" applyFont="1" applyBorder="1" applyAlignment="1">
      <alignment horizontal="center"/>
    </xf>
    <xf numFmtId="166" fontId="8" fillId="0" borderId="4" xfId="1" quotePrefix="1" applyNumberFormat="1" applyFont="1" applyBorder="1" applyAlignment="1">
      <alignment horizontal="right" wrapText="1"/>
    </xf>
    <xf numFmtId="0" fontId="3" fillId="0" borderId="4" xfId="1" applyNumberFormat="1" applyFont="1" applyBorder="1" applyAlignment="1">
      <alignment vertical="top" wrapText="1"/>
    </xf>
    <xf numFmtId="0" fontId="3" fillId="0" borderId="4" xfId="1" applyNumberFormat="1" applyFont="1" applyBorder="1" applyAlignment="1">
      <alignment horizontal="center"/>
    </xf>
    <xf numFmtId="166" fontId="3" fillId="0" borderId="4" xfId="1" quotePrefix="1" applyNumberFormat="1" applyFont="1" applyBorder="1" applyAlignment="1">
      <alignment horizontal="right" wrapText="1"/>
    </xf>
    <xf numFmtId="164" fontId="3" fillId="0" borderId="4" xfId="0" applyFont="1" applyBorder="1" applyAlignment="1">
      <alignment horizontal="left"/>
    </xf>
    <xf numFmtId="164" fontId="3" fillId="0" borderId="4" xfId="0" applyFont="1" applyBorder="1" applyAlignment="1">
      <alignment horizontal="left" indent="2"/>
    </xf>
    <xf numFmtId="166" fontId="3" fillId="0" borderId="4" xfId="1" applyNumberFormat="1" applyFont="1" applyBorder="1" applyAlignment="1">
      <alignment horizontal="right"/>
    </xf>
    <xf numFmtId="0" fontId="8" fillId="0" borderId="4" xfId="1" applyNumberFormat="1" applyFont="1" applyBorder="1" applyAlignment="1">
      <alignment horizontal="left" vertical="center" wrapText="1"/>
    </xf>
    <xf numFmtId="0" fontId="8" fillId="0" borderId="4" xfId="1" applyNumberFormat="1" applyFont="1" applyBorder="1" applyAlignment="1">
      <alignment horizontal="center" vertical="center" wrapText="1"/>
    </xf>
    <xf numFmtId="166" fontId="8" fillId="0" borderId="4" xfId="1" applyNumberFormat="1" applyFont="1" applyBorder="1" applyAlignment="1" applyProtection="1">
      <alignment horizontal="right" vertical="center" wrapText="1"/>
      <protection locked="0"/>
    </xf>
    <xf numFmtId="164" fontId="7" fillId="0" borderId="0" xfId="1" applyFont="1" applyAlignment="1">
      <alignment horizontal="center" vertical="center"/>
    </xf>
    <xf numFmtId="166" fontId="8" fillId="0" borderId="4" xfId="1" applyNumberFormat="1" applyFont="1" applyBorder="1" applyAlignment="1">
      <alignment horizontal="right"/>
    </xf>
    <xf numFmtId="0" fontId="3" fillId="0" borderId="4" xfId="0" applyNumberFormat="1" applyFont="1" applyBorder="1" applyAlignment="1" applyProtection="1">
      <alignment horizontal="left" wrapText="1" indent="1"/>
      <protection hidden="1"/>
    </xf>
    <xf numFmtId="0" fontId="2" fillId="0" borderId="0" xfId="1" applyNumberFormat="1" applyFont="1" applyAlignment="1" applyProtection="1">
      <alignment vertical="top" wrapText="1"/>
      <protection locked="0"/>
    </xf>
    <xf numFmtId="0" fontId="2" fillId="0" borderId="0" xfId="1" applyNumberFormat="1" applyFont="1" applyProtection="1">
      <protection locked="0"/>
    </xf>
    <xf numFmtId="166" fontId="4" fillId="0" borderId="0" xfId="1" applyNumberFormat="1" applyFont="1"/>
    <xf numFmtId="164" fontId="3" fillId="0" borderId="0" xfId="1" applyFont="1" applyProtection="1">
      <protection locked="0"/>
    </xf>
    <xf numFmtId="0" fontId="2" fillId="0" borderId="0" xfId="1" applyNumberFormat="1" applyFont="1" applyAlignment="1" applyProtection="1">
      <alignment horizontal="center" vertical="top" wrapText="1"/>
      <protection locked="0"/>
    </xf>
    <xf numFmtId="164" fontId="3" fillId="0" borderId="0" xfId="0" applyFont="1" applyProtection="1">
      <protection locked="0"/>
    </xf>
    <xf numFmtId="0" fontId="11" fillId="0" borderId="0" xfId="1" applyNumberFormat="1" applyFont="1" applyAlignment="1" applyProtection="1">
      <alignment horizontal="left" vertical="top" wrapText="1"/>
      <protection locked="0"/>
    </xf>
    <xf numFmtId="164" fontId="13" fillId="0" borderId="0" xfId="0" applyFont="1" applyProtection="1">
      <protection locked="0"/>
    </xf>
    <xf numFmtId="0" fontId="5" fillId="0" borderId="0" xfId="1" applyNumberFormat="1" applyFont="1" applyAlignment="1" applyProtection="1">
      <alignment horizontal="left" vertical="top" wrapText="1"/>
      <protection locked="0"/>
    </xf>
    <xf numFmtId="0" fontId="5" fillId="0" borderId="0" xfId="1" applyNumberFormat="1" applyFont="1" applyProtection="1">
      <protection locked="0"/>
    </xf>
    <xf numFmtId="164" fontId="14" fillId="0" borderId="0" xfId="1" applyFont="1" applyAlignment="1" applyProtection="1">
      <alignment horizontal="left" vertical="top" wrapText="1"/>
      <protection locked="0"/>
    </xf>
    <xf numFmtId="49" fontId="6" fillId="0" borderId="0" xfId="1" applyNumberFormat="1" applyFont="1" applyProtection="1">
      <protection locked="0"/>
    </xf>
    <xf numFmtId="165" fontId="3" fillId="0" borderId="0" xfId="1" applyNumberFormat="1" applyFont="1" applyProtection="1">
      <protection locked="0"/>
    </xf>
    <xf numFmtId="164" fontId="14" fillId="0" borderId="0" xfId="1" applyFont="1" applyAlignment="1">
      <alignment horizontal="left" vertical="top" wrapText="1"/>
    </xf>
    <xf numFmtId="164" fontId="6" fillId="0" borderId="0" xfId="1" applyFont="1" applyAlignment="1">
      <alignment horizontal="left" vertical="top" wrapText="1"/>
    </xf>
    <xf numFmtId="49" fontId="3" fillId="0" borderId="0" xfId="1" applyNumberFormat="1" applyFont="1" applyProtection="1">
      <protection locked="0"/>
    </xf>
    <xf numFmtId="164" fontId="3" fillId="0" borderId="0" xfId="1" applyFont="1" applyAlignment="1">
      <alignment vertical="top" wrapText="1"/>
    </xf>
    <xf numFmtId="0" fontId="3" fillId="0" borderId="0" xfId="1" applyNumberFormat="1" applyFont="1"/>
    <xf numFmtId="0" fontId="8" fillId="0" borderId="0" xfId="1" applyNumberFormat="1" applyFont="1" applyAlignment="1" applyProtection="1">
      <alignment horizontal="right"/>
      <protection locked="0"/>
    </xf>
    <xf numFmtId="49" fontId="7" fillId="0" borderId="0" xfId="1" applyNumberFormat="1" applyFont="1" applyProtection="1">
      <protection locked="0"/>
    </xf>
    <xf numFmtId="14" fontId="7" fillId="0" borderId="0" xfId="1" applyNumberFormat="1" applyFont="1" applyAlignment="1" applyProtection="1">
      <alignment horizontal="left"/>
      <protection locked="0"/>
    </xf>
    <xf numFmtId="0" fontId="3" fillId="0" borderId="0" xfId="1" applyNumberFormat="1" applyFont="1" applyAlignment="1">
      <alignment vertical="center"/>
    </xf>
    <xf numFmtId="166" fontId="3" fillId="0" borderId="4" xfId="0" applyNumberFormat="1" applyFont="1" applyBorder="1" applyAlignment="1" applyProtection="1">
      <alignment horizontal="left" wrapText="1"/>
      <protection locked="0"/>
    </xf>
    <xf numFmtId="166" fontId="3" fillId="0" borderId="4" xfId="0" applyNumberFormat="1" applyFont="1" applyBorder="1" applyAlignment="1" applyProtection="1">
      <alignment horizontal="left" vertical="top" wrapText="1"/>
      <protection locked="0"/>
    </xf>
    <xf numFmtId="0" fontId="7" fillId="0" borderId="0" xfId="1" applyNumberFormat="1" applyFont="1"/>
    <xf numFmtId="0" fontId="3" fillId="0" borderId="0" xfId="1" applyNumberFormat="1" applyFont="1" applyProtection="1">
      <protection locked="0"/>
    </xf>
    <xf numFmtId="164" fontId="16" fillId="0" borderId="0" xfId="0" applyFont="1" applyProtection="1">
      <protection locked="0"/>
    </xf>
    <xf numFmtId="164" fontId="3" fillId="0" borderId="0" xfId="0" applyFont="1"/>
    <xf numFmtId="164" fontId="19" fillId="0" borderId="0" xfId="0" applyFont="1" applyProtection="1">
      <protection locked="0"/>
    </xf>
    <xf numFmtId="164" fontId="20" fillId="0" borderId="0" xfId="0" applyFont="1" applyAlignment="1">
      <alignment horizontal="right" vertical="top"/>
    </xf>
    <xf numFmtId="164" fontId="19" fillId="0" borderId="0" xfId="0" applyFont="1"/>
    <xf numFmtId="164" fontId="20" fillId="0" borderId="0" xfId="0" applyFont="1" applyAlignment="1">
      <alignment horizontal="right"/>
    </xf>
    <xf numFmtId="164" fontId="3" fillId="0" borderId="0" xfId="0" applyFont="1" applyAlignment="1" applyProtection="1">
      <alignment horizontal="center" vertical="top"/>
      <protection locked="0"/>
    </xf>
    <xf numFmtId="164" fontId="21" fillId="0" borderId="0" xfId="0" applyFont="1" applyAlignment="1">
      <alignment horizontal="right"/>
    </xf>
    <xf numFmtId="0" fontId="7" fillId="0" borderId="0" xfId="0" applyNumberFormat="1" applyFont="1" applyAlignment="1" applyProtection="1">
      <alignment horizontal="center" vertical="top"/>
      <protection locked="0"/>
    </xf>
    <xf numFmtId="164" fontId="21" fillId="0" borderId="0" xfId="0" applyFont="1" applyAlignment="1">
      <alignment horizontal="center" vertical="top"/>
    </xf>
    <xf numFmtId="164" fontId="21" fillId="0" borderId="0" xfId="0" applyFont="1" applyAlignment="1">
      <alignment horizontal="center"/>
    </xf>
    <xf numFmtId="164" fontId="7" fillId="0" borderId="0" xfId="0" applyFont="1" applyAlignment="1">
      <alignment horizontal="center" vertical="top"/>
    </xf>
    <xf numFmtId="14" fontId="7" fillId="0" borderId="0" xfId="0" applyNumberFormat="1" applyFont="1" applyAlignment="1">
      <alignment horizontal="left" vertical="top"/>
    </xf>
    <xf numFmtId="164" fontId="7" fillId="0" borderId="0" xfId="0" applyFont="1" applyProtection="1">
      <protection locked="0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/>
    </xf>
    <xf numFmtId="0" fontId="7" fillId="0" borderId="4" xfId="0" applyNumberFormat="1" applyFont="1" applyBorder="1" applyAlignment="1" applyProtection="1">
      <alignment horizontal="center" vertical="top"/>
      <protection locked="0"/>
    </xf>
    <xf numFmtId="0" fontId="7" fillId="0" borderId="4" xfId="0" applyNumberFormat="1" applyFont="1" applyBorder="1" applyProtection="1">
      <protection locked="0"/>
    </xf>
    <xf numFmtId="0" fontId="7" fillId="0" borderId="4" xfId="0" applyNumberFormat="1" applyFont="1" applyBorder="1"/>
    <xf numFmtId="167" fontId="7" fillId="0" borderId="4" xfId="0" applyNumberFormat="1" applyFont="1" applyBorder="1" applyAlignment="1" applyProtection="1">
      <alignment horizontal="center" vertical="top"/>
      <protection locked="0"/>
    </xf>
    <xf numFmtId="3" fontId="7" fillId="0" borderId="4" xfId="0" applyNumberFormat="1" applyFont="1" applyBorder="1" applyAlignment="1">
      <alignment horizontal="right" wrapText="1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167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0" fontId="3" fillId="0" borderId="4" xfId="0" applyNumberFormat="1" applyFont="1" applyBorder="1" applyAlignment="1">
      <alignment horizontal="left" vertical="top"/>
    </xf>
    <xf numFmtId="3" fontId="3" fillId="0" borderId="4" xfId="0" applyNumberFormat="1" applyFont="1" applyBorder="1" applyAlignment="1" applyProtection="1">
      <alignment horizontal="right" vertical="top" wrapText="1"/>
      <protection locked="0"/>
    </xf>
    <xf numFmtId="3" fontId="3" fillId="0" borderId="4" xfId="3" applyNumberFormat="1" applyFont="1" applyBorder="1" applyAlignment="1" applyProtection="1">
      <alignment horizontal="right" wrapText="1"/>
      <protection locked="0"/>
    </xf>
    <xf numFmtId="3" fontId="7" fillId="0" borderId="4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 vertical="top"/>
    </xf>
    <xf numFmtId="3" fontId="3" fillId="0" borderId="4" xfId="0" applyNumberFormat="1" applyFont="1" applyBorder="1" applyProtection="1">
      <protection locked="0"/>
    </xf>
    <xf numFmtId="3" fontId="3" fillId="0" borderId="4" xfId="0" applyNumberFormat="1" applyFont="1" applyBorder="1" applyAlignment="1" applyProtection="1">
      <alignment horizontal="left" wrapText="1"/>
      <protection locked="0"/>
    </xf>
    <xf numFmtId="3" fontId="3" fillId="0" borderId="4" xfId="3" applyNumberFormat="1" applyFont="1" applyBorder="1" applyAlignment="1" applyProtection="1">
      <alignment horizontal="left" wrapText="1"/>
      <protection locked="0"/>
    </xf>
    <xf numFmtId="0" fontId="7" fillId="0" borderId="4" xfId="0" applyNumberFormat="1" applyFont="1" applyBorder="1" applyAlignment="1">
      <alignment wrapText="1"/>
    </xf>
    <xf numFmtId="3" fontId="7" fillId="0" borderId="4" xfId="0" applyNumberFormat="1" applyFont="1" applyBorder="1"/>
    <xf numFmtId="3" fontId="7" fillId="0" borderId="4" xfId="0" applyNumberFormat="1" applyFont="1" applyBorder="1" applyAlignment="1" applyProtection="1">
      <alignment horizontal="left" vertical="top" wrapText="1"/>
      <protection locked="0"/>
    </xf>
    <xf numFmtId="3" fontId="7" fillId="0" borderId="4" xfId="0" applyNumberFormat="1" applyFont="1" applyBorder="1" applyProtection="1">
      <protection locked="0"/>
    </xf>
    <xf numFmtId="0" fontId="3" fillId="0" borderId="4" xfId="0" applyNumberFormat="1" applyFont="1" applyBorder="1" applyAlignment="1">
      <alignment vertical="top" wrapText="1"/>
    </xf>
    <xf numFmtId="3" fontId="7" fillId="0" borderId="4" xfId="0" applyNumberFormat="1" applyFont="1" applyBorder="1" applyAlignment="1" applyProtection="1">
      <alignment horizontal="right" wrapText="1"/>
      <protection locked="0"/>
    </xf>
    <xf numFmtId="3" fontId="3" fillId="0" borderId="4" xfId="0" applyNumberFormat="1" applyFont="1" applyBorder="1" applyAlignment="1">
      <alignment horizontal="right" wrapText="1"/>
    </xf>
    <xf numFmtId="0" fontId="2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8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center" wrapText="1"/>
      <protection locked="0"/>
    </xf>
    <xf numFmtId="0" fontId="22" fillId="0" borderId="0" xfId="1" applyNumberFormat="1" applyFont="1" applyProtection="1">
      <protection locked="0"/>
    </xf>
    <xf numFmtId="0" fontId="23" fillId="0" borderId="0" xfId="1" applyNumberFormat="1" applyFont="1" applyProtection="1">
      <protection locked="0"/>
    </xf>
    <xf numFmtId="0" fontId="23" fillId="0" borderId="0" xfId="1" applyNumberFormat="1" applyFont="1" applyAlignment="1" applyProtection="1">
      <alignment wrapText="1"/>
      <protection locked="0"/>
    </xf>
    <xf numFmtId="0" fontId="22" fillId="0" borderId="0" xfId="1" applyNumberFormat="1" applyFont="1"/>
    <xf numFmtId="0" fontId="23" fillId="0" borderId="0" xfId="1" applyNumberFormat="1" applyFont="1" applyAlignment="1" applyProtection="1">
      <alignment horizontal="right"/>
      <protection locked="0"/>
    </xf>
    <xf numFmtId="0" fontId="24" fillId="0" borderId="0" xfId="1" applyNumberFormat="1" applyFont="1" applyAlignment="1" applyProtection="1">
      <alignment horizontal="right"/>
      <protection locked="0"/>
    </xf>
    <xf numFmtId="0" fontId="24" fillId="0" borderId="0" xfId="1" applyNumberFormat="1" applyFont="1" applyProtection="1">
      <protection locked="0"/>
    </xf>
    <xf numFmtId="0" fontId="24" fillId="0" borderId="0" xfId="1" applyNumberFormat="1" applyFont="1" applyAlignment="1" applyProtection="1">
      <alignment wrapText="1"/>
      <protection locked="0"/>
    </xf>
    <xf numFmtId="14" fontId="24" fillId="0" borderId="0" xfId="1" applyNumberFormat="1" applyFont="1" applyAlignment="1" applyProtection="1">
      <alignment horizontal="left" wrapText="1"/>
      <protection locked="0"/>
    </xf>
    <xf numFmtId="0" fontId="23" fillId="0" borderId="1" xfId="1" applyNumberFormat="1" applyFont="1" applyBorder="1" applyProtection="1">
      <protection locked="0"/>
    </xf>
    <xf numFmtId="0" fontId="23" fillId="0" borderId="1" xfId="1" applyNumberFormat="1" applyFont="1" applyBorder="1" applyAlignment="1" applyProtection="1">
      <alignment wrapText="1"/>
      <protection locked="0"/>
    </xf>
    <xf numFmtId="0" fontId="23" fillId="0" borderId="1" xfId="1" applyNumberFormat="1" applyFont="1" applyBorder="1" applyAlignment="1" applyProtection="1">
      <alignment horizontal="right"/>
      <protection locked="0"/>
    </xf>
    <xf numFmtId="0" fontId="22" fillId="0" borderId="0" xfId="1" applyNumberFormat="1" applyFont="1" applyAlignment="1">
      <alignment horizontal="center" vertical="center"/>
    </xf>
    <xf numFmtId="0" fontId="23" fillId="0" borderId="4" xfId="1" applyNumberFormat="1" applyFont="1" applyBorder="1" applyAlignment="1" applyProtection="1">
      <alignment horizontal="center" vertical="center" wrapText="1"/>
      <protection locked="0"/>
    </xf>
    <xf numFmtId="0" fontId="24" fillId="0" borderId="4" xfId="1" applyNumberFormat="1" applyFont="1" applyBorder="1" applyAlignment="1">
      <alignment wrapText="1"/>
    </xf>
    <xf numFmtId="49" fontId="24" fillId="0" borderId="4" xfId="1" applyNumberFormat="1" applyFont="1" applyBorder="1" applyAlignment="1" applyProtection="1">
      <alignment horizontal="center" wrapText="1"/>
      <protection locked="0"/>
    </xf>
    <xf numFmtId="166" fontId="23" fillId="0" borderId="4" xfId="1" applyNumberFormat="1" applyFont="1" applyBorder="1" applyAlignment="1" applyProtection="1">
      <alignment wrapText="1"/>
      <protection locked="0"/>
    </xf>
    <xf numFmtId="166" fontId="23" fillId="0" borderId="4" xfId="1" quotePrefix="1" applyNumberFormat="1" applyFont="1" applyBorder="1" applyAlignment="1" applyProtection="1">
      <alignment wrapText="1"/>
      <protection locked="0"/>
    </xf>
    <xf numFmtId="0" fontId="21" fillId="0" borderId="0" xfId="1" applyNumberFormat="1" applyFont="1"/>
    <xf numFmtId="0" fontId="23" fillId="0" borderId="4" xfId="1" applyNumberFormat="1" applyFont="1" applyBorder="1" applyAlignment="1">
      <alignment wrapText="1"/>
    </xf>
    <xf numFmtId="49" fontId="23" fillId="0" borderId="4" xfId="1" applyNumberFormat="1" applyFont="1" applyBorder="1" applyAlignment="1" applyProtection="1">
      <alignment horizontal="center" wrapText="1"/>
      <protection locked="0"/>
    </xf>
    <xf numFmtId="166" fontId="22" fillId="0" borderId="4" xfId="0" applyNumberFormat="1" applyFont="1" applyBorder="1" applyAlignment="1" applyProtection="1">
      <alignment wrapText="1"/>
      <protection locked="0"/>
    </xf>
    <xf numFmtId="166" fontId="23" fillId="0" borderId="4" xfId="1" quotePrefix="1" applyNumberFormat="1" applyFont="1" applyBorder="1" applyProtection="1">
      <protection locked="0"/>
    </xf>
    <xf numFmtId="166" fontId="23" fillId="0" borderId="4" xfId="1" applyNumberFormat="1" applyFont="1" applyBorder="1" applyProtection="1">
      <protection locked="0"/>
    </xf>
    <xf numFmtId="166" fontId="22" fillId="0" borderId="4" xfId="0" applyNumberFormat="1" applyFont="1" applyBorder="1" applyProtection="1">
      <protection locked="0"/>
    </xf>
    <xf numFmtId="166" fontId="22" fillId="0" borderId="4" xfId="0" quotePrefix="1" applyNumberFormat="1" applyFont="1" applyBorder="1" applyProtection="1">
      <protection locked="0"/>
    </xf>
    <xf numFmtId="0" fontId="23" fillId="0" borderId="4" xfId="1" applyNumberFormat="1" applyFont="1" applyBorder="1" applyAlignment="1">
      <alignment vertical="top" wrapText="1"/>
    </xf>
    <xf numFmtId="49" fontId="23" fillId="0" borderId="4" xfId="1" applyNumberFormat="1" applyFont="1" applyBorder="1" applyAlignment="1" applyProtection="1">
      <alignment horizontal="center" vertical="top" wrapText="1"/>
      <protection locked="0"/>
    </xf>
    <xf numFmtId="166" fontId="22" fillId="0" borderId="4" xfId="0" applyNumberFormat="1" applyFont="1" applyBorder="1" applyAlignment="1" applyProtection="1">
      <alignment vertical="top" wrapText="1"/>
      <protection locked="0"/>
    </xf>
    <xf numFmtId="166" fontId="23" fillId="0" borderId="4" xfId="1" applyNumberFormat="1" applyFont="1" applyBorder="1" applyAlignment="1" applyProtection="1">
      <alignment vertical="top" wrapText="1"/>
      <protection locked="0"/>
    </xf>
    <xf numFmtId="166" fontId="23" fillId="0" borderId="4" xfId="1" quotePrefix="1" applyNumberFormat="1" applyFont="1" applyBorder="1" applyAlignment="1" applyProtection="1">
      <alignment vertical="top" wrapText="1"/>
      <protection locked="0"/>
    </xf>
    <xf numFmtId="166" fontId="22" fillId="0" borderId="4" xfId="0" quotePrefix="1" applyNumberFormat="1" applyFont="1" applyBorder="1" applyAlignment="1" applyProtection="1">
      <alignment vertical="top"/>
      <protection locked="0"/>
    </xf>
    <xf numFmtId="0" fontId="22" fillId="0" borderId="0" xfId="1" applyNumberFormat="1" applyFont="1" applyAlignment="1">
      <alignment vertical="top"/>
    </xf>
    <xf numFmtId="166" fontId="23" fillId="0" borderId="4" xfId="1" quotePrefix="1" applyNumberFormat="1" applyFont="1" applyBorder="1" applyAlignment="1" applyProtection="1">
      <alignment horizontal="left" wrapText="1"/>
      <protection locked="0"/>
    </xf>
    <xf numFmtId="166" fontId="23" fillId="0" borderId="4" xfId="1" applyNumberFormat="1" applyFont="1" applyBorder="1" applyAlignment="1" applyProtection="1">
      <alignment horizontal="left" wrapText="1"/>
      <protection locked="0"/>
    </xf>
    <xf numFmtId="0" fontId="22" fillId="0" borderId="0" xfId="0" applyNumberFormat="1" applyFont="1" applyProtection="1">
      <protection locked="0"/>
    </xf>
    <xf numFmtId="0" fontId="22" fillId="0" borderId="0" xfId="0" applyNumberFormat="1" applyFont="1" applyAlignment="1" applyProtection="1">
      <alignment wrapText="1"/>
      <protection locked="0"/>
    </xf>
    <xf numFmtId="0" fontId="22" fillId="0" borderId="0" xfId="0" applyNumberFormat="1" applyFont="1"/>
    <xf numFmtId="0" fontId="23" fillId="0" borderId="0" xfId="1" applyNumberFormat="1" applyFont="1" applyAlignment="1" applyProtection="1">
      <alignment horizontal="left" wrapText="1"/>
      <protection locked="0"/>
    </xf>
    <xf numFmtId="0" fontId="24" fillId="0" borderId="0" xfId="1" applyNumberFormat="1" applyFont="1" applyAlignment="1" applyProtection="1">
      <alignment horizontal="left" wrapText="1"/>
      <protection locked="0"/>
    </xf>
    <xf numFmtId="164" fontId="25" fillId="0" borderId="0" xfId="0" applyFont="1" applyProtection="1">
      <protection locked="0"/>
    </xf>
    <xf numFmtId="49" fontId="22" fillId="0" borderId="0" xfId="1" applyNumberFormat="1" applyFont="1" applyProtection="1">
      <protection locked="0"/>
    </xf>
    <xf numFmtId="0" fontId="22" fillId="0" borderId="0" xfId="1" applyNumberFormat="1" applyFont="1" applyAlignment="1" applyProtection="1">
      <alignment wrapText="1"/>
      <protection locked="0"/>
    </xf>
    <xf numFmtId="0" fontId="3" fillId="0" borderId="4" xfId="0" applyNumberFormat="1" applyFont="1" applyFill="1" applyBorder="1" applyAlignment="1" applyProtection="1">
      <alignment horizontal="left" wrapText="1" indent="1"/>
      <protection hidden="1"/>
    </xf>
    <xf numFmtId="49" fontId="23" fillId="0" borderId="4" xfId="1" applyNumberFormat="1" applyFont="1" applyFill="1" applyBorder="1" applyAlignment="1" applyProtection="1">
      <alignment horizontal="center" wrapText="1"/>
      <protection locked="0"/>
    </xf>
    <xf numFmtId="166" fontId="23" fillId="0" borderId="4" xfId="1" applyNumberFormat="1" applyFont="1" applyFill="1" applyBorder="1" applyAlignment="1" applyProtection="1">
      <alignment wrapText="1"/>
      <protection locked="0"/>
    </xf>
    <xf numFmtId="166" fontId="23" fillId="0" borderId="4" xfId="1" quotePrefix="1" applyNumberFormat="1" applyFont="1" applyFill="1" applyBorder="1" applyAlignment="1" applyProtection="1">
      <alignment wrapText="1"/>
      <protection locked="0"/>
    </xf>
    <xf numFmtId="0" fontId="23" fillId="0" borderId="4" xfId="1" applyNumberFormat="1" applyFont="1" applyFill="1" applyBorder="1" applyAlignment="1">
      <alignment wrapText="1"/>
    </xf>
    <xf numFmtId="166" fontId="23" fillId="0" borderId="4" xfId="1" quotePrefix="1" applyNumberFormat="1" applyFont="1" applyFill="1" applyBorder="1" applyAlignment="1" applyProtection="1">
      <alignment horizontal="left" wrapText="1"/>
      <protection locked="0"/>
    </xf>
    <xf numFmtId="166" fontId="23" fillId="0" borderId="4" xfId="1" quotePrefix="1" applyNumberFormat="1" applyFont="1" applyFill="1" applyBorder="1" applyProtection="1">
      <protection locked="0"/>
    </xf>
    <xf numFmtId="166" fontId="22" fillId="0" borderId="4" xfId="0" applyNumberFormat="1" applyFont="1" applyFill="1" applyBorder="1" applyAlignment="1" applyProtection="1">
      <alignment wrapText="1"/>
      <protection locked="0"/>
    </xf>
    <xf numFmtId="166" fontId="23" fillId="0" borderId="4" xfId="1" applyNumberFormat="1" applyFont="1" applyFill="1" applyBorder="1" applyProtection="1">
      <protection locked="0"/>
    </xf>
    <xf numFmtId="0" fontId="3" fillId="0" borderId="0" xfId="1" applyNumberFormat="1" applyFont="1" applyAlignment="1">
      <alignment horizontal="right" vertical="top" wrapText="1"/>
    </xf>
    <xf numFmtId="165" fontId="3" fillId="0" borderId="0" xfId="1" applyNumberFormat="1" applyFont="1" applyFill="1" applyAlignment="1" applyProtection="1">
      <alignment horizontal="right"/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49" fontId="2" fillId="0" borderId="0" xfId="1" applyNumberFormat="1" applyFont="1" applyAlignment="1" applyProtection="1">
      <alignment horizontal="left" wrapText="1"/>
      <protection locked="0"/>
    </xf>
    <xf numFmtId="164" fontId="5" fillId="0" borderId="0" xfId="1" applyFont="1" applyAlignment="1" applyProtection="1">
      <alignment horizontal="left" wrapText="1"/>
      <protection locked="0"/>
    </xf>
    <xf numFmtId="164" fontId="5" fillId="0" borderId="0" xfId="1" applyFont="1" applyAlignment="1" applyProtection="1">
      <alignment horizontal="left" vertical="top" wrapText="1"/>
      <protection locked="0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164" fontId="19" fillId="0" borderId="0" xfId="0" applyFont="1" applyAlignment="1" applyProtection="1">
      <alignment horizontal="left" wrapText="1"/>
      <protection locked="0"/>
    </xf>
    <xf numFmtId="0" fontId="23" fillId="0" borderId="0" xfId="1" applyNumberFormat="1" applyFont="1" applyAlignment="1" applyProtection="1">
      <alignment horizontal="left" wrapText="1"/>
      <protection locked="0"/>
    </xf>
    <xf numFmtId="0" fontId="23" fillId="0" borderId="2" xfId="1" applyNumberFormat="1" applyFont="1" applyBorder="1" applyAlignment="1" applyProtection="1">
      <alignment horizontal="center" vertical="center" wrapText="1"/>
      <protection locked="0"/>
    </xf>
    <xf numFmtId="0" fontId="23" fillId="0" borderId="3" xfId="1" applyNumberFormat="1" applyFont="1" applyBorder="1" applyAlignment="1" applyProtection="1">
      <alignment horizontal="center" vertical="center" wrapText="1"/>
      <protection locked="0"/>
    </xf>
    <xf numFmtId="0" fontId="23" fillId="0" borderId="6" xfId="1" applyNumberFormat="1" applyFont="1" applyBorder="1" applyAlignment="1" applyProtection="1">
      <alignment horizontal="center" vertical="center" wrapText="1"/>
      <protection locked="0"/>
    </xf>
    <xf numFmtId="0" fontId="23" fillId="0" borderId="7" xfId="1" applyNumberFormat="1" applyFont="1" applyBorder="1" applyAlignment="1" applyProtection="1">
      <alignment horizontal="center" vertical="center" wrapText="1"/>
      <protection locked="0"/>
    </xf>
    <xf numFmtId="0" fontId="23" fillId="0" borderId="5" xfId="1" applyNumberFormat="1" applyFont="1" applyBorder="1" applyAlignment="1" applyProtection="1">
      <alignment horizontal="center" vertical="center" wrapText="1"/>
      <protection locked="0"/>
    </xf>
    <xf numFmtId="166" fontId="3" fillId="0" borderId="4" xfId="1" applyNumberFormat="1" applyFont="1" applyBorder="1" applyProtection="1">
      <protection locked="0"/>
    </xf>
    <xf numFmtId="166" fontId="7" fillId="0" borderId="4" xfId="1" quotePrefix="1" applyNumberFormat="1" applyFont="1" applyBorder="1" applyAlignment="1">
      <alignment horizontal="center"/>
    </xf>
    <xf numFmtId="166" fontId="3" fillId="0" borderId="5" xfId="1" applyNumberFormat="1" applyFont="1" applyBorder="1" applyProtection="1">
      <protection locked="0"/>
    </xf>
    <xf numFmtId="166" fontId="7" fillId="0" borderId="4" xfId="1" applyNumberFormat="1" applyFont="1" applyBorder="1" applyProtection="1">
      <protection locked="0"/>
    </xf>
    <xf numFmtId="166" fontId="7" fillId="0" borderId="5" xfId="1" applyNumberFormat="1" applyFont="1" applyBorder="1" applyProtection="1">
      <protection locked="0"/>
    </xf>
    <xf numFmtId="4" fontId="3" fillId="0" borderId="4" xfId="1" applyNumberFormat="1" applyFont="1" applyBorder="1" applyProtection="1">
      <protection locked="0"/>
    </xf>
    <xf numFmtId="1" fontId="6" fillId="0" borderId="0" xfId="1" applyNumberFormat="1" applyFont="1" applyFill="1" applyAlignment="1" applyProtection="1">
      <alignment horizontal="left"/>
      <protection locked="0"/>
    </xf>
    <xf numFmtId="0" fontId="3" fillId="0" borderId="0" xfId="1" applyNumberFormat="1" applyFont="1" applyAlignment="1">
      <alignment horizontal="left" wrapText="1"/>
    </xf>
    <xf numFmtId="0" fontId="7" fillId="0" borderId="0" xfId="1" applyNumberFormat="1" applyFont="1" applyAlignment="1" applyProtection="1">
      <alignment horizontal="right"/>
      <protection locked="0"/>
    </xf>
    <xf numFmtId="0" fontId="3" fillId="0" borderId="1" xfId="1" applyNumberFormat="1" applyFont="1" applyBorder="1" applyAlignment="1" applyProtection="1">
      <alignment horizontal="right"/>
      <protection locked="0"/>
    </xf>
    <xf numFmtId="0" fontId="3" fillId="0" borderId="1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wrapText="1"/>
    </xf>
    <xf numFmtId="49" fontId="3" fillId="0" borderId="4" xfId="1" applyNumberFormat="1" applyFont="1" applyBorder="1" applyAlignment="1">
      <alignment horizontal="center"/>
    </xf>
    <xf numFmtId="0" fontId="7" fillId="0" borderId="4" xfId="1" applyNumberFormat="1" applyFont="1" applyBorder="1" applyAlignment="1">
      <alignment wrapText="1"/>
    </xf>
    <xf numFmtId="49" fontId="7" fillId="0" borderId="4" xfId="1" applyNumberFormat="1" applyFont="1" applyBorder="1" applyAlignment="1">
      <alignment horizontal="center"/>
    </xf>
    <xf numFmtId="0" fontId="3" fillId="0" borderId="4" xfId="1" applyNumberFormat="1" applyFont="1" applyBorder="1"/>
    <xf numFmtId="0" fontId="3" fillId="0" borderId="0" xfId="1" applyNumberFormat="1" applyFont="1" applyAlignment="1" applyProtection="1">
      <alignment wrapText="1"/>
      <protection locked="0"/>
    </xf>
    <xf numFmtId="0" fontId="3" fillId="0" borderId="0" xfId="1" applyNumberFormat="1" applyFont="1" applyAlignment="1" applyProtection="1">
      <alignment horizontal="center" wrapText="1"/>
      <protection locked="0"/>
    </xf>
    <xf numFmtId="0" fontId="7" fillId="0" borderId="0" xfId="1" applyNumberFormat="1" applyFont="1" applyAlignment="1" applyProtection="1">
      <alignment wrapText="1"/>
      <protection locked="0"/>
    </xf>
  </cellXfs>
  <cellStyles count="6">
    <cellStyle name="Обычный" xfId="0" builtinId="0"/>
    <cellStyle name="Обычный 2 2" xfId="1" xr:uid="{00000000-0005-0000-0000-000001000000}"/>
    <cellStyle name="Обычный 2 2 2 3" xfId="2" xr:uid="{00000000-0005-0000-0000-000002000000}"/>
    <cellStyle name="Обычный 2 2 3" xfId="4" xr:uid="{00000000-0005-0000-0000-000003000000}"/>
    <cellStyle name="Обычный 2 2 3 2" xfId="5" xr:uid="{00000000-0005-0000-0000-000004000000}"/>
    <cellStyle name="Обычный_Формы ФО_Мэппинг_финальный - Алтынкуль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FileBuh\&#1054;&#1090;&#1095;&#1077;&#1090;&#1085;&#1086;&#1089;&#1090;&#1100;_&#1043;&#1041;\&#1060;&#1054;\2020\4&#1082;&#1074;20\&#1082;&#1086;&#1085;&#1089;\&#1059;&#1052;&#1047;_12_2020_&#1095;&#1072;&#1089;&#1090;&#1100;_1%20&#1082;&#1086;&#1085;&#10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/>
      <sheetData sheetId="902"/>
      <sheetData sheetId="903"/>
      <sheetData sheetId="904"/>
      <sheetData sheetId="905" refreshError="1"/>
      <sheetData sheetId="906" refreshError="1"/>
      <sheetData sheetId="90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Hidden"/>
      <sheetName val="TB"/>
      <sheetName val="PR CN"/>
      <sheetName val="свод по доходам"/>
      <sheetName val="Пр2"/>
      <sheetName val="H3.100 Rollforward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фот пп2000разбивка"/>
      <sheetName val="form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Форма1"/>
      <sheetName val="ОТиТБ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З"/>
      <sheetName val="balans 3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Hidden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Настрой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ФОТ"/>
      <sheetName val="справка"/>
      <sheetName val="группа"/>
      <sheetName val="Water trucking 2005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ТЭП старая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1Утв ТК  Capex 07 "/>
      <sheetName val="Prelim Cost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по 2007 году план на 2008 год"/>
      <sheetName val="д.7.001"/>
      <sheetName val="5NK 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приложение№3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I. Прогноз доходов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Prelim Cost"/>
      <sheetName val="Сверка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мета"/>
      <sheetName val="табель"/>
      <sheetName val="FES"/>
      <sheetName val="14.1.2.2.(Услуги связи)"/>
      <sheetName val="Форма1"/>
      <sheetName val="Сеть"/>
      <sheetName val="общие данные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Баланс"/>
      <sheetName val="Sheet5"/>
      <sheetName val="10 БО (kzt)"/>
      <sheetName val="Бюджет"/>
      <sheetName val="Потребители"/>
      <sheetName val="Блоки"/>
      <sheetName val="Datasheet"/>
      <sheetName val="Cash flow 2011"/>
      <sheetName val="КБ"/>
      <sheetName val="VLOOKUP"/>
      <sheetName val="INPUTMASTER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глина"/>
      <sheetName val="Заполните"/>
      <sheetName val="План"/>
      <sheetName val="Факт"/>
      <sheetName val="Лист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форм ФО "/>
      <sheetName val="Ф1"/>
      <sheetName val="Ф2"/>
      <sheetName val="Ф3"/>
      <sheetName val="Ф4"/>
      <sheetName val="Ф2 (IAS18)"/>
      <sheetName val="5"/>
      <sheetName val="15"/>
      <sheetName val="16 "/>
      <sheetName val="17"/>
      <sheetName val="19"/>
      <sheetName val="20"/>
      <sheetName val="21"/>
      <sheetName val="27"/>
      <sheetName val="29"/>
      <sheetName val="30"/>
      <sheetName val="31"/>
      <sheetName val="33"/>
      <sheetName val="33-1"/>
      <sheetName val="34"/>
      <sheetName val="35"/>
      <sheetName val="37"/>
      <sheetName val="37-1"/>
      <sheetName val="38"/>
      <sheetName val="39"/>
      <sheetName val="40"/>
      <sheetName val="41 "/>
      <sheetName val="42 "/>
      <sheetName val="43"/>
      <sheetName val="44 "/>
      <sheetName val="45 "/>
      <sheetName val="46 "/>
      <sheetName val="47 "/>
      <sheetName val="48 "/>
      <sheetName val="49"/>
      <sheetName val="49-1"/>
      <sheetName val="50 "/>
      <sheetName val="51"/>
      <sheetName val="53"/>
      <sheetName val="54"/>
      <sheetName val="56 (2)"/>
      <sheetName val="56"/>
      <sheetName val="59"/>
      <sheetName val="62"/>
      <sheetName val="63"/>
      <sheetName val="64"/>
      <sheetName val="66"/>
      <sheetName val="80"/>
      <sheetName val="TP_МСФО15"/>
      <sheetName val="IFRS16"/>
      <sheetName val="Лист1"/>
      <sheetName val="ТР_МСФО15 заполненный "/>
    </sheetNames>
    <sheetDataSet>
      <sheetData sheetId="0"/>
      <sheetData sheetId="1"/>
      <sheetData sheetId="2"/>
      <sheetData sheetId="3"/>
      <sheetData sheetId="4"/>
      <sheetData sheetId="5"/>
      <sheetData sheetId="6">
        <row r="2463">
          <cell r="H2463">
            <v>5478678</v>
          </cell>
        </row>
        <row r="2468">
          <cell r="H2468">
            <v>-497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8"/>
  <sheetViews>
    <sheetView topLeftCell="A112" zoomScale="90" zoomScaleNormal="90" workbookViewId="0">
      <selection activeCell="M25" sqref="M25"/>
    </sheetView>
  </sheetViews>
  <sheetFormatPr defaultColWidth="9.42578125" defaultRowHeight="12.75" outlineLevelRow="2" x14ac:dyDescent="0.2"/>
  <cols>
    <col min="1" max="1" width="83.85546875" style="69" customWidth="1"/>
    <col min="2" max="2" width="7.5703125" style="19" customWidth="1"/>
    <col min="3" max="3" width="23.5703125" style="68" customWidth="1"/>
    <col min="4" max="4" width="22.28515625" style="65" customWidth="1"/>
    <col min="5" max="16384" width="9.42578125" style="19"/>
  </cols>
  <sheetData>
    <row r="1" spans="1:4" x14ac:dyDescent="0.2">
      <c r="A1" s="1"/>
      <c r="B1" s="2"/>
      <c r="C1" s="3"/>
      <c r="D1" s="4"/>
    </row>
    <row r="2" spans="1:4" ht="50.25" customHeight="1" x14ac:dyDescent="0.2">
      <c r="A2" s="1"/>
      <c r="B2" s="2"/>
      <c r="C2" s="183" t="s">
        <v>85</v>
      </c>
      <c r="D2" s="183"/>
    </row>
    <row r="3" spans="1:4" x14ac:dyDescent="0.2">
      <c r="A3" s="1"/>
      <c r="B3" s="2"/>
      <c r="C3" s="3"/>
      <c r="D3" s="181" t="s">
        <v>86</v>
      </c>
    </row>
    <row r="4" spans="1:4" x14ac:dyDescent="0.2">
      <c r="A4" s="1"/>
      <c r="B4" s="2"/>
      <c r="C4" s="3"/>
      <c r="D4" s="4"/>
    </row>
    <row r="5" spans="1:4" x14ac:dyDescent="0.2">
      <c r="A5" s="1"/>
      <c r="B5" s="2"/>
      <c r="C5" s="5"/>
      <c r="D5" s="6"/>
    </row>
    <row r="6" spans="1:4" ht="15.75" x14ac:dyDescent="0.25">
      <c r="A6" s="1" t="s">
        <v>87</v>
      </c>
      <c r="B6" s="2"/>
      <c r="C6" s="7" t="s">
        <v>88</v>
      </c>
      <c r="D6" s="8"/>
    </row>
    <row r="7" spans="1:4" ht="29.25" customHeight="1" x14ac:dyDescent="0.25">
      <c r="A7" s="1" t="s">
        <v>89</v>
      </c>
      <c r="B7" s="2"/>
      <c r="C7" s="184" t="s">
        <v>90</v>
      </c>
      <c r="D7" s="184"/>
    </row>
    <row r="8" spans="1:4" ht="15.75" x14ac:dyDescent="0.25">
      <c r="A8" s="1" t="s">
        <v>91</v>
      </c>
      <c r="B8" s="2"/>
      <c r="C8" s="7" t="s">
        <v>92</v>
      </c>
      <c r="D8" s="8"/>
    </row>
    <row r="9" spans="1:4" ht="15.75" x14ac:dyDescent="0.25">
      <c r="A9" s="1" t="s">
        <v>93</v>
      </c>
      <c r="B9" s="2"/>
      <c r="C9" s="7" t="s">
        <v>94</v>
      </c>
      <c r="D9" s="9"/>
    </row>
    <row r="10" spans="1:4" ht="15.75" x14ac:dyDescent="0.25">
      <c r="A10" s="1" t="s">
        <v>95</v>
      </c>
      <c r="B10" s="2"/>
      <c r="C10" s="7" t="s">
        <v>96</v>
      </c>
      <c r="D10" s="9"/>
    </row>
    <row r="11" spans="1:4" ht="15.75" x14ac:dyDescent="0.25">
      <c r="A11" s="1" t="s">
        <v>97</v>
      </c>
      <c r="B11" s="2"/>
      <c r="C11" s="201">
        <v>3802</v>
      </c>
      <c r="D11" s="9"/>
    </row>
    <row r="12" spans="1:4" ht="15.75" x14ac:dyDescent="0.25">
      <c r="A12" s="1" t="s">
        <v>98</v>
      </c>
      <c r="B12" s="2"/>
      <c r="C12" s="7" t="s">
        <v>100</v>
      </c>
      <c r="D12" s="9"/>
    </row>
    <row r="13" spans="1:4" ht="33.75" customHeight="1" x14ac:dyDescent="0.2">
      <c r="A13" s="1" t="s">
        <v>99</v>
      </c>
      <c r="B13" s="2"/>
      <c r="C13" s="185" t="s">
        <v>101</v>
      </c>
      <c r="D13" s="185"/>
    </row>
    <row r="14" spans="1:4" x14ac:dyDescent="0.2">
      <c r="A14" s="1"/>
      <c r="B14" s="2"/>
      <c r="C14" s="10"/>
      <c r="D14" s="11"/>
    </row>
    <row r="15" spans="1:4" x14ac:dyDescent="0.2">
      <c r="A15" s="180" t="s">
        <v>102</v>
      </c>
      <c r="B15" s="12"/>
      <c r="C15" s="12"/>
      <c r="D15" s="12"/>
    </row>
    <row r="16" spans="1:4" x14ac:dyDescent="0.2">
      <c r="A16" s="13" t="s">
        <v>103</v>
      </c>
      <c r="B16" s="14"/>
      <c r="C16" s="15"/>
      <c r="D16" s="14"/>
    </row>
    <row r="17" spans="1:4" x14ac:dyDescent="0.2">
      <c r="A17" s="16"/>
      <c r="B17" s="17"/>
      <c r="C17" s="17"/>
      <c r="D17" s="18" t="s">
        <v>108</v>
      </c>
    </row>
    <row r="18" spans="1:4" s="20" customFormat="1" ht="25.5" customHeight="1" x14ac:dyDescent="0.2">
      <c r="A18" s="186" t="s">
        <v>104</v>
      </c>
      <c r="B18" s="186" t="s">
        <v>105</v>
      </c>
      <c r="C18" s="186" t="s">
        <v>106</v>
      </c>
      <c r="D18" s="186" t="s">
        <v>107</v>
      </c>
    </row>
    <row r="19" spans="1:4" s="20" customFormat="1" x14ac:dyDescent="0.2">
      <c r="A19" s="187"/>
      <c r="B19" s="187"/>
      <c r="C19" s="187"/>
      <c r="D19" s="187"/>
    </row>
    <row r="20" spans="1:4" s="24" customFormat="1" x14ac:dyDescent="0.2">
      <c r="A20" s="21" t="s">
        <v>109</v>
      </c>
      <c r="B20" s="22"/>
      <c r="C20" s="23"/>
      <c r="D20" s="23"/>
    </row>
    <row r="21" spans="1:4" x14ac:dyDescent="0.2">
      <c r="A21" s="25" t="s">
        <v>110</v>
      </c>
      <c r="B21" s="26" t="s">
        <v>0</v>
      </c>
      <c r="C21" s="27">
        <v>11793503</v>
      </c>
      <c r="D21" s="27">
        <v>10335554</v>
      </c>
    </row>
    <row r="22" spans="1:4" outlineLevel="1" x14ac:dyDescent="0.2">
      <c r="A22" s="25" t="s">
        <v>111</v>
      </c>
      <c r="B22" s="26" t="s">
        <v>1</v>
      </c>
      <c r="C22" s="28">
        <f>SUM(C23:C27)</f>
        <v>413578</v>
      </c>
      <c r="D22" s="28">
        <f>SUM(D23:D27)</f>
        <v>410702</v>
      </c>
    </row>
    <row r="23" spans="1:4" outlineLevel="1" x14ac:dyDescent="0.2">
      <c r="A23" s="25" t="s">
        <v>261</v>
      </c>
      <c r="B23" s="26"/>
      <c r="C23" s="28"/>
      <c r="D23" s="28"/>
    </row>
    <row r="24" spans="1:4" outlineLevel="1" x14ac:dyDescent="0.2">
      <c r="A24" s="25" t="s">
        <v>113</v>
      </c>
      <c r="B24" s="26"/>
      <c r="C24" s="28">
        <v>333898</v>
      </c>
      <c r="D24" s="28">
        <v>335010</v>
      </c>
    </row>
    <row r="25" spans="1:4" outlineLevel="1" x14ac:dyDescent="0.2">
      <c r="A25" s="25" t="s">
        <v>112</v>
      </c>
      <c r="B25" s="26"/>
      <c r="C25" s="28"/>
      <c r="D25" s="28"/>
    </row>
    <row r="26" spans="1:4" outlineLevel="1" x14ac:dyDescent="0.2">
      <c r="A26" s="25" t="s">
        <v>114</v>
      </c>
      <c r="B26" s="26"/>
      <c r="C26" s="28">
        <v>78957</v>
      </c>
      <c r="D26" s="28">
        <v>74969</v>
      </c>
    </row>
    <row r="27" spans="1:4" outlineLevel="1" x14ac:dyDescent="0.2">
      <c r="A27" s="25" t="s">
        <v>115</v>
      </c>
      <c r="B27" s="26"/>
      <c r="C27" s="28">
        <v>723</v>
      </c>
      <c r="D27" s="28">
        <v>723</v>
      </c>
    </row>
    <row r="28" spans="1:4" x14ac:dyDescent="0.2">
      <c r="A28" s="25" t="s">
        <v>116</v>
      </c>
      <c r="B28" s="26" t="s">
        <v>2</v>
      </c>
      <c r="C28" s="28"/>
      <c r="D28" s="28"/>
    </row>
    <row r="29" spans="1:4" x14ac:dyDescent="0.2">
      <c r="A29" s="25" t="s">
        <v>257</v>
      </c>
      <c r="B29" s="26" t="s">
        <v>3</v>
      </c>
      <c r="C29" s="28"/>
      <c r="D29" s="28"/>
    </row>
    <row r="30" spans="1:4" x14ac:dyDescent="0.2">
      <c r="A30" s="25" t="s">
        <v>117</v>
      </c>
      <c r="B30" s="26" t="s">
        <v>4</v>
      </c>
      <c r="C30" s="28"/>
      <c r="D30" s="28"/>
    </row>
    <row r="31" spans="1:4" x14ac:dyDescent="0.2">
      <c r="A31" s="25" t="s">
        <v>118</v>
      </c>
      <c r="B31" s="26" t="s">
        <v>5</v>
      </c>
      <c r="C31" s="29"/>
      <c r="D31" s="29"/>
    </row>
    <row r="32" spans="1:4" x14ac:dyDescent="0.2">
      <c r="A32" s="25" t="s">
        <v>119</v>
      </c>
      <c r="B32" s="26" t="s">
        <v>6</v>
      </c>
      <c r="C32" s="33">
        <f>SUM(C33:C35)</f>
        <v>7731823</v>
      </c>
      <c r="D32" s="33">
        <f>SUM(D33:D35)</f>
        <v>7888895</v>
      </c>
    </row>
    <row r="33" spans="1:4" s="31" customFormat="1" outlineLevel="1" x14ac:dyDescent="0.2">
      <c r="A33" s="34" t="s">
        <v>120</v>
      </c>
      <c r="B33" s="35"/>
      <c r="C33" s="36">
        <v>5753177</v>
      </c>
      <c r="D33" s="36">
        <v>5431885</v>
      </c>
    </row>
    <row r="34" spans="1:4" s="31" customFormat="1" outlineLevel="1" x14ac:dyDescent="0.2">
      <c r="A34" s="34" t="s">
        <v>121</v>
      </c>
      <c r="B34" s="35"/>
      <c r="C34" s="36">
        <v>22748</v>
      </c>
      <c r="D34" s="36">
        <v>22802</v>
      </c>
    </row>
    <row r="35" spans="1:4" s="31" customFormat="1" outlineLevel="1" x14ac:dyDescent="0.2">
      <c r="A35" s="37" t="s">
        <v>122</v>
      </c>
      <c r="B35" s="35"/>
      <c r="C35" s="36">
        <v>1955898</v>
      </c>
      <c r="D35" s="36">
        <v>2434208</v>
      </c>
    </row>
    <row r="36" spans="1:4" x14ac:dyDescent="0.2">
      <c r="A36" s="25" t="s">
        <v>123</v>
      </c>
      <c r="B36" s="26" t="s">
        <v>7</v>
      </c>
      <c r="C36" s="28">
        <v>9488</v>
      </c>
      <c r="D36" s="28">
        <v>4475</v>
      </c>
    </row>
    <row r="37" spans="1:4" x14ac:dyDescent="0.2">
      <c r="A37" s="25" t="s">
        <v>124</v>
      </c>
      <c r="B37" s="26" t="s">
        <v>8</v>
      </c>
      <c r="C37" s="28"/>
      <c r="D37" s="28"/>
    </row>
    <row r="38" spans="1:4" x14ac:dyDescent="0.2">
      <c r="A38" s="25" t="s">
        <v>125</v>
      </c>
      <c r="B38" s="26" t="s">
        <v>9</v>
      </c>
      <c r="C38" s="28">
        <v>747751</v>
      </c>
      <c r="D38" s="28">
        <v>469858</v>
      </c>
    </row>
    <row r="39" spans="1:4" x14ac:dyDescent="0.2">
      <c r="A39" s="25" t="s">
        <v>126</v>
      </c>
      <c r="B39" s="38" t="s">
        <v>10</v>
      </c>
      <c r="C39" s="28">
        <v>24226219</v>
      </c>
      <c r="D39" s="28">
        <v>21708996</v>
      </c>
    </row>
    <row r="40" spans="1:4" x14ac:dyDescent="0.2">
      <c r="A40" s="25" t="s">
        <v>127</v>
      </c>
      <c r="B40" s="38" t="s">
        <v>11</v>
      </c>
      <c r="C40" s="28"/>
      <c r="D40" s="28"/>
    </row>
    <row r="41" spans="1:4" x14ac:dyDescent="0.2">
      <c r="A41" s="25" t="s">
        <v>128</v>
      </c>
      <c r="B41" s="38" t="s">
        <v>12</v>
      </c>
      <c r="C41" s="28">
        <v>1129529</v>
      </c>
      <c r="D41" s="28">
        <v>1094870</v>
      </c>
    </row>
    <row r="42" spans="1:4" s="24" customFormat="1" x14ac:dyDescent="0.2">
      <c r="A42" s="21" t="s">
        <v>148</v>
      </c>
      <c r="B42" s="39">
        <v>100</v>
      </c>
      <c r="C42" s="40">
        <f>C21+C22+SUM(C28:C31,C32,C36:C41)</f>
        <v>46051891</v>
      </c>
      <c r="D42" s="40">
        <f>D21+D22+SUM(D28:D31,D32,D36:D41)</f>
        <v>41913350</v>
      </c>
    </row>
    <row r="43" spans="1:4" s="24" customFormat="1" x14ac:dyDescent="0.2">
      <c r="A43" s="21" t="s">
        <v>129</v>
      </c>
      <c r="B43" s="39">
        <v>101</v>
      </c>
      <c r="C43" s="23"/>
      <c r="D43" s="23"/>
    </row>
    <row r="44" spans="1:4" s="24" customFormat="1" x14ac:dyDescent="0.2">
      <c r="A44" s="21" t="s">
        <v>130</v>
      </c>
      <c r="B44" s="39"/>
      <c r="C44" s="23"/>
      <c r="D44" s="23"/>
    </row>
    <row r="45" spans="1:4" x14ac:dyDescent="0.2">
      <c r="A45" s="25" t="s">
        <v>111</v>
      </c>
      <c r="B45" s="26">
        <v>110</v>
      </c>
      <c r="C45" s="28">
        <f>SUM(C46:C51)</f>
        <v>318249</v>
      </c>
      <c r="D45" s="28">
        <f>SUM(D46:D51)</f>
        <v>228267</v>
      </c>
    </row>
    <row r="46" spans="1:4" outlineLevel="1" x14ac:dyDescent="0.2">
      <c r="A46" s="25" t="s">
        <v>262</v>
      </c>
      <c r="B46" s="26"/>
      <c r="C46" s="28"/>
      <c r="D46" s="28"/>
    </row>
    <row r="47" spans="1:4" outlineLevel="1" x14ac:dyDescent="0.2">
      <c r="A47" s="25" t="s">
        <v>263</v>
      </c>
      <c r="B47" s="26"/>
      <c r="C47" s="28">
        <v>58748</v>
      </c>
      <c r="D47" s="28">
        <v>44399</v>
      </c>
    </row>
    <row r="48" spans="1:4" outlineLevel="1" x14ac:dyDescent="0.2">
      <c r="A48" s="25" t="s">
        <v>131</v>
      </c>
      <c r="B48" s="26"/>
      <c r="C48" s="28">
        <v>95993</v>
      </c>
      <c r="D48" s="28"/>
    </row>
    <row r="49" spans="1:4" outlineLevel="1" x14ac:dyDescent="0.2">
      <c r="A49" s="25" t="s">
        <v>132</v>
      </c>
      <c r="B49" s="26"/>
      <c r="C49" s="28">
        <v>0</v>
      </c>
      <c r="D49" s="28"/>
    </row>
    <row r="50" spans="1:4" outlineLevel="1" x14ac:dyDescent="0.2">
      <c r="A50" s="25" t="s">
        <v>114</v>
      </c>
      <c r="B50" s="26"/>
      <c r="C50" s="28">
        <v>163508</v>
      </c>
      <c r="D50" s="28">
        <v>183868</v>
      </c>
    </row>
    <row r="51" spans="1:4" outlineLevel="1" x14ac:dyDescent="0.2">
      <c r="A51" s="25" t="s">
        <v>258</v>
      </c>
      <c r="B51" s="26"/>
      <c r="C51" s="28"/>
      <c r="D51" s="28"/>
    </row>
    <row r="52" spans="1:4" x14ac:dyDescent="0.2">
      <c r="A52" s="25" t="s">
        <v>133</v>
      </c>
      <c r="B52" s="26">
        <v>111</v>
      </c>
      <c r="C52" s="28"/>
      <c r="D52" s="28"/>
    </row>
    <row r="53" spans="1:4" x14ac:dyDescent="0.2">
      <c r="A53" s="25" t="s">
        <v>259</v>
      </c>
      <c r="B53" s="26">
        <v>112</v>
      </c>
      <c r="C53" s="28"/>
      <c r="D53" s="28"/>
    </row>
    <row r="54" spans="1:4" x14ac:dyDescent="0.2">
      <c r="A54" s="25" t="s">
        <v>117</v>
      </c>
      <c r="B54" s="26">
        <v>113</v>
      </c>
      <c r="C54" s="28"/>
      <c r="D54" s="28"/>
    </row>
    <row r="55" spans="1:4" x14ac:dyDescent="0.2">
      <c r="A55" s="41" t="s">
        <v>260</v>
      </c>
      <c r="B55" s="42">
        <v>114</v>
      </c>
      <c r="C55" s="43">
        <v>0</v>
      </c>
      <c r="D55" s="43">
        <v>0</v>
      </c>
    </row>
    <row r="56" spans="1:4" s="31" customFormat="1" x14ac:dyDescent="0.2">
      <c r="A56" s="44" t="s">
        <v>134</v>
      </c>
      <c r="B56" s="42">
        <v>115</v>
      </c>
      <c r="C56" s="32">
        <f>SUM(C57:C58)</f>
        <v>6901139</v>
      </c>
      <c r="D56" s="32">
        <f>SUM(D57:D58)</f>
        <v>9456584</v>
      </c>
    </row>
    <row r="57" spans="1:4" s="31" customFormat="1" outlineLevel="1" x14ac:dyDescent="0.2">
      <c r="A57" s="45" t="s">
        <v>135</v>
      </c>
      <c r="B57" s="42"/>
      <c r="C57" s="32">
        <v>2264895</v>
      </c>
      <c r="D57" s="32">
        <v>3075246</v>
      </c>
    </row>
    <row r="58" spans="1:4" s="31" customFormat="1" outlineLevel="1" x14ac:dyDescent="0.2">
      <c r="A58" s="45" t="s">
        <v>136</v>
      </c>
      <c r="B58" s="42"/>
      <c r="C58" s="32">
        <v>4636244</v>
      </c>
      <c r="D58" s="32">
        <v>6381338</v>
      </c>
    </row>
    <row r="59" spans="1:4" s="31" customFormat="1" x14ac:dyDescent="0.2">
      <c r="A59" s="44" t="s">
        <v>137</v>
      </c>
      <c r="B59" s="42">
        <v>116</v>
      </c>
      <c r="C59" s="32"/>
      <c r="D59" s="32"/>
    </row>
    <row r="60" spans="1:4" x14ac:dyDescent="0.2">
      <c r="A60" s="25" t="s">
        <v>138</v>
      </c>
      <c r="B60" s="26">
        <v>117</v>
      </c>
      <c r="C60" s="29">
        <f>SUM(C61:C63)</f>
        <v>0</v>
      </c>
      <c r="D60" s="29">
        <f>SUM(D61:D63)</f>
        <v>0</v>
      </c>
    </row>
    <row r="61" spans="1:4" s="31" customFormat="1" outlineLevel="1" x14ac:dyDescent="0.2">
      <c r="A61" s="34" t="s">
        <v>120</v>
      </c>
      <c r="B61" s="35"/>
      <c r="C61" s="36"/>
      <c r="D61" s="36"/>
    </row>
    <row r="62" spans="1:4" s="31" customFormat="1" outlineLevel="1" x14ac:dyDescent="0.2">
      <c r="A62" s="34" t="s">
        <v>121</v>
      </c>
      <c r="B62" s="35"/>
      <c r="C62" s="36"/>
      <c r="D62" s="36"/>
    </row>
    <row r="63" spans="1:4" s="31" customFormat="1" outlineLevel="1" x14ac:dyDescent="0.2">
      <c r="A63" s="45" t="s">
        <v>122</v>
      </c>
      <c r="B63" s="35"/>
      <c r="C63" s="36"/>
      <c r="D63" s="36"/>
    </row>
    <row r="64" spans="1:4" s="31" customFormat="1" x14ac:dyDescent="0.2">
      <c r="A64" s="44" t="s">
        <v>139</v>
      </c>
      <c r="B64" s="26">
        <v>118</v>
      </c>
      <c r="C64" s="36"/>
      <c r="D64" s="36"/>
    </row>
    <row r="65" spans="1:4" s="31" customFormat="1" x14ac:dyDescent="0.2">
      <c r="A65" s="44" t="s">
        <v>140</v>
      </c>
      <c r="B65" s="26">
        <v>119</v>
      </c>
      <c r="C65" s="36"/>
      <c r="D65" s="36"/>
    </row>
    <row r="66" spans="1:4" x14ac:dyDescent="0.2">
      <c r="A66" s="25" t="s">
        <v>141</v>
      </c>
      <c r="B66" s="26">
        <v>120</v>
      </c>
      <c r="C66" s="28"/>
      <c r="D66" s="28"/>
    </row>
    <row r="67" spans="1:4" x14ac:dyDescent="0.2">
      <c r="A67" s="25" t="s">
        <v>142</v>
      </c>
      <c r="B67" s="26">
        <v>121</v>
      </c>
      <c r="C67" s="28">
        <v>25026882</v>
      </c>
      <c r="D67" s="28">
        <v>23844432</v>
      </c>
    </row>
    <row r="68" spans="1:4" x14ac:dyDescent="0.2">
      <c r="A68" s="25" t="s">
        <v>220</v>
      </c>
      <c r="B68" s="26">
        <v>122</v>
      </c>
      <c r="C68" s="28">
        <v>155390</v>
      </c>
      <c r="D68" s="28">
        <v>160240</v>
      </c>
    </row>
    <row r="69" spans="1:4" x14ac:dyDescent="0.2">
      <c r="A69" s="25" t="s">
        <v>127</v>
      </c>
      <c r="B69" s="26">
        <v>123</v>
      </c>
      <c r="C69" s="28"/>
      <c r="D69" s="28"/>
    </row>
    <row r="70" spans="1:4" x14ac:dyDescent="0.2">
      <c r="A70" s="25" t="s">
        <v>143</v>
      </c>
      <c r="B70" s="26">
        <v>124</v>
      </c>
      <c r="C70" s="28">
        <v>329822</v>
      </c>
      <c r="D70" s="28">
        <v>344584</v>
      </c>
    </row>
    <row r="71" spans="1:4" x14ac:dyDescent="0.2">
      <c r="A71" s="25" t="s">
        <v>144</v>
      </c>
      <c r="B71" s="26">
        <v>125</v>
      </c>
      <c r="C71" s="28">
        <v>403853</v>
      </c>
      <c r="D71" s="28">
        <v>419683</v>
      </c>
    </row>
    <row r="72" spans="1:4" x14ac:dyDescent="0.2">
      <c r="A72" s="25" t="s">
        <v>145</v>
      </c>
      <c r="B72" s="26">
        <v>126</v>
      </c>
      <c r="C72" s="28">
        <v>22336</v>
      </c>
      <c r="D72" s="28">
        <v>24642</v>
      </c>
    </row>
    <row r="73" spans="1:4" x14ac:dyDescent="0.2">
      <c r="A73" s="41" t="s">
        <v>146</v>
      </c>
      <c r="B73" s="42">
        <v>127</v>
      </c>
      <c r="C73" s="46">
        <f>SUM(C74:C75)</f>
        <v>6876591</v>
      </c>
      <c r="D73" s="46">
        <f>SUM(D74:D75)</f>
        <v>6753967</v>
      </c>
    </row>
    <row r="74" spans="1:4" outlineLevel="1" x14ac:dyDescent="0.2">
      <c r="A74" s="34" t="s">
        <v>147</v>
      </c>
      <c r="B74" s="30"/>
      <c r="C74" s="32">
        <v>1308549</v>
      </c>
      <c r="D74" s="32">
        <v>864310</v>
      </c>
    </row>
    <row r="75" spans="1:4" outlineLevel="1" x14ac:dyDescent="0.2">
      <c r="A75" s="37" t="s">
        <v>146</v>
      </c>
      <c r="B75" s="30"/>
      <c r="C75" s="32">
        <v>5568042</v>
      </c>
      <c r="D75" s="32">
        <v>5889657</v>
      </c>
    </row>
    <row r="76" spans="1:4" s="24" customFormat="1" x14ac:dyDescent="0.2">
      <c r="A76" s="21" t="s">
        <v>149</v>
      </c>
      <c r="B76" s="39">
        <v>200</v>
      </c>
      <c r="C76" s="40">
        <f>SUM(C45,C52:C56,C59,C60,C64:C73)</f>
        <v>40034262</v>
      </c>
      <c r="D76" s="40">
        <f>SUM(D45,D52:D56,D59,D60,D64:D73)</f>
        <v>41232399</v>
      </c>
    </row>
    <row r="77" spans="1:4" s="24" customFormat="1" x14ac:dyDescent="0.2">
      <c r="A77" s="21" t="s">
        <v>150</v>
      </c>
      <c r="B77" s="22"/>
      <c r="C77" s="40">
        <f>C76+C43+C42</f>
        <v>86086153</v>
      </c>
      <c r="D77" s="40">
        <f>D76+D43+D42</f>
        <v>83145749</v>
      </c>
    </row>
    <row r="78" spans="1:4" s="50" customFormat="1" ht="25.5" x14ac:dyDescent="0.2">
      <c r="A78" s="47" t="s">
        <v>151</v>
      </c>
      <c r="B78" s="48" t="s">
        <v>105</v>
      </c>
      <c r="C78" s="49"/>
      <c r="D78" s="49"/>
    </row>
    <row r="79" spans="1:4" s="24" customFormat="1" x14ac:dyDescent="0.2">
      <c r="A79" s="21" t="s">
        <v>152</v>
      </c>
      <c r="B79" s="22"/>
      <c r="C79" s="23"/>
      <c r="D79" s="23"/>
    </row>
    <row r="80" spans="1:4" x14ac:dyDescent="0.2">
      <c r="A80" s="25" t="s">
        <v>153</v>
      </c>
      <c r="B80" s="26">
        <v>210</v>
      </c>
      <c r="C80" s="29">
        <f>SUM(C81:C84)</f>
        <v>241131</v>
      </c>
      <c r="D80" s="29">
        <f>SUM(D81:D84)</f>
        <v>200068</v>
      </c>
    </row>
    <row r="81" spans="1:4" s="31" customFormat="1" outlineLevel="2" x14ac:dyDescent="0.2">
      <c r="A81" s="34" t="s">
        <v>154</v>
      </c>
      <c r="B81" s="30"/>
      <c r="C81" s="32"/>
      <c r="D81" s="32"/>
    </row>
    <row r="82" spans="1:4" s="31" customFormat="1" ht="25.5" outlineLevel="2" x14ac:dyDescent="0.2">
      <c r="A82" s="52" t="s">
        <v>155</v>
      </c>
      <c r="B82" s="30"/>
      <c r="C82" s="32">
        <v>12793</v>
      </c>
      <c r="D82" s="32">
        <v>11344</v>
      </c>
    </row>
    <row r="83" spans="1:4" s="31" customFormat="1" outlineLevel="2" x14ac:dyDescent="0.2">
      <c r="A83" s="34" t="s">
        <v>156</v>
      </c>
      <c r="B83" s="30"/>
      <c r="C83" s="32"/>
      <c r="D83" s="32"/>
    </row>
    <row r="84" spans="1:4" s="31" customFormat="1" outlineLevel="2" x14ac:dyDescent="0.2">
      <c r="A84" s="34" t="s">
        <v>157</v>
      </c>
      <c r="B84" s="30"/>
      <c r="C84" s="32">
        <v>228338</v>
      </c>
      <c r="D84" s="32">
        <v>188724</v>
      </c>
    </row>
    <row r="85" spans="1:4" s="31" customFormat="1" ht="25.5" outlineLevel="2" x14ac:dyDescent="0.2">
      <c r="A85" s="25" t="s">
        <v>158</v>
      </c>
      <c r="B85" s="42">
        <v>211</v>
      </c>
      <c r="C85" s="32"/>
      <c r="D85" s="32"/>
    </row>
    <row r="86" spans="1:4" x14ac:dyDescent="0.2">
      <c r="A86" s="25" t="s">
        <v>117</v>
      </c>
      <c r="B86" s="26">
        <v>212</v>
      </c>
      <c r="C86" s="28"/>
      <c r="D86" s="28"/>
    </row>
    <row r="87" spans="1:4" x14ac:dyDescent="0.2">
      <c r="A87" s="25" t="s">
        <v>159</v>
      </c>
      <c r="B87" s="26">
        <v>213</v>
      </c>
      <c r="C87" s="29">
        <f>SUM(C88:C89)</f>
        <v>0</v>
      </c>
      <c r="D87" s="29">
        <f>SUM(D88:D89)</f>
        <v>0</v>
      </c>
    </row>
    <row r="88" spans="1:4" s="31" customFormat="1" outlineLevel="1" x14ac:dyDescent="0.2">
      <c r="A88" s="34" t="s">
        <v>160</v>
      </c>
      <c r="B88" s="35"/>
      <c r="C88" s="36"/>
      <c r="D88" s="36"/>
    </row>
    <row r="89" spans="1:4" s="31" customFormat="1" outlineLevel="1" x14ac:dyDescent="0.2">
      <c r="A89" s="34" t="s">
        <v>161</v>
      </c>
      <c r="B89" s="35"/>
      <c r="C89" s="36"/>
      <c r="D89" s="36"/>
    </row>
    <row r="90" spans="1:4" x14ac:dyDescent="0.2">
      <c r="A90" s="25" t="s">
        <v>163</v>
      </c>
      <c r="B90" s="26">
        <v>214</v>
      </c>
      <c r="C90" s="29">
        <f>C91+C93+C92</f>
        <v>2763475</v>
      </c>
      <c r="D90" s="29">
        <f>D91+D93+D92</f>
        <v>2194626</v>
      </c>
    </row>
    <row r="91" spans="1:4" s="31" customFormat="1" outlineLevel="1" x14ac:dyDescent="0.2">
      <c r="A91" s="34" t="s">
        <v>164</v>
      </c>
      <c r="B91" s="35"/>
      <c r="C91" s="36">
        <v>1339120</v>
      </c>
      <c r="D91" s="36">
        <v>1156052</v>
      </c>
    </row>
    <row r="92" spans="1:4" s="31" customFormat="1" outlineLevel="1" x14ac:dyDescent="0.2">
      <c r="A92" s="34" t="s">
        <v>165</v>
      </c>
      <c r="B92" s="35"/>
      <c r="C92" s="36">
        <v>854138</v>
      </c>
      <c r="D92" s="36">
        <v>565835</v>
      </c>
    </row>
    <row r="93" spans="1:4" s="31" customFormat="1" outlineLevel="1" x14ac:dyDescent="0.2">
      <c r="A93" s="34" t="s">
        <v>122</v>
      </c>
      <c r="B93" s="35"/>
      <c r="C93" s="36">
        <v>570217</v>
      </c>
      <c r="D93" s="36">
        <v>472739</v>
      </c>
    </row>
    <row r="94" spans="1:4" x14ac:dyDescent="0.2">
      <c r="A94" s="25" t="s">
        <v>162</v>
      </c>
      <c r="B94" s="26">
        <v>215</v>
      </c>
      <c r="C94" s="28">
        <v>2196816</v>
      </c>
      <c r="D94" s="28">
        <v>1535858</v>
      </c>
    </row>
    <row r="95" spans="1:4" x14ac:dyDescent="0.2">
      <c r="A95" s="25" t="s">
        <v>166</v>
      </c>
      <c r="B95" s="26">
        <v>216</v>
      </c>
      <c r="C95" s="28">
        <v>34173</v>
      </c>
      <c r="D95" s="28"/>
    </row>
    <row r="96" spans="1:4" x14ac:dyDescent="0.2">
      <c r="A96" s="25" t="s">
        <v>167</v>
      </c>
      <c r="B96" s="26">
        <v>217</v>
      </c>
      <c r="C96" s="28">
        <v>592581</v>
      </c>
      <c r="D96" s="28">
        <v>560944</v>
      </c>
    </row>
    <row r="97" spans="1:4" x14ac:dyDescent="0.2">
      <c r="A97" s="25" t="s">
        <v>168</v>
      </c>
      <c r="B97" s="26">
        <v>218</v>
      </c>
      <c r="C97" s="28">
        <v>1718</v>
      </c>
      <c r="D97" s="28">
        <v>2218</v>
      </c>
    </row>
    <row r="98" spans="1:4" x14ac:dyDescent="0.2">
      <c r="A98" s="25" t="s">
        <v>169</v>
      </c>
      <c r="B98" s="26">
        <v>219</v>
      </c>
      <c r="C98" s="28">
        <v>817769</v>
      </c>
      <c r="D98" s="28"/>
    </row>
    <row r="99" spans="1:4" x14ac:dyDescent="0.2">
      <c r="A99" s="25" t="s">
        <v>170</v>
      </c>
      <c r="B99" s="26">
        <v>220</v>
      </c>
      <c r="C99" s="28"/>
      <c r="D99" s="28"/>
    </row>
    <row r="100" spans="1:4" x14ac:dyDescent="0.2">
      <c r="A100" s="25" t="s">
        <v>171</v>
      </c>
      <c r="B100" s="26">
        <v>221</v>
      </c>
      <c r="C100" s="28">
        <v>50321</v>
      </c>
      <c r="D100" s="28">
        <v>52965</v>
      </c>
    </row>
    <row r="101" spans="1:4" x14ac:dyDescent="0.2">
      <c r="A101" s="41" t="s">
        <v>172</v>
      </c>
      <c r="B101" s="26">
        <v>222</v>
      </c>
      <c r="C101" s="28">
        <v>347052</v>
      </c>
      <c r="D101" s="28">
        <v>1756832</v>
      </c>
    </row>
    <row r="102" spans="1:4" s="24" customFormat="1" x14ac:dyDescent="0.2">
      <c r="A102" s="21" t="s">
        <v>185</v>
      </c>
      <c r="B102" s="39">
        <v>300</v>
      </c>
      <c r="C102" s="40">
        <f>SUM(C80,C85:C87,C90,C94:C101)</f>
        <v>7045036</v>
      </c>
      <c r="D102" s="40">
        <f>SUM(D80,D85:D87,D90,D94:D101)</f>
        <v>6303511</v>
      </c>
    </row>
    <row r="103" spans="1:4" s="24" customFormat="1" x14ac:dyDescent="0.2">
      <c r="A103" s="21" t="s">
        <v>173</v>
      </c>
      <c r="B103" s="39">
        <v>301</v>
      </c>
      <c r="C103" s="23"/>
      <c r="D103" s="23"/>
    </row>
    <row r="104" spans="1:4" s="24" customFormat="1" x14ac:dyDescent="0.2">
      <c r="A104" s="21" t="s">
        <v>174</v>
      </c>
      <c r="B104" s="22"/>
      <c r="C104" s="23"/>
      <c r="D104" s="23"/>
    </row>
    <row r="105" spans="1:4" x14ac:dyDescent="0.2">
      <c r="A105" s="25" t="s">
        <v>175</v>
      </c>
      <c r="B105" s="26">
        <v>310</v>
      </c>
      <c r="C105" s="51">
        <f>SUM(C106:C109)</f>
        <v>421813</v>
      </c>
      <c r="D105" s="51">
        <f>SUM(D106:D109)</f>
        <v>420641</v>
      </c>
    </row>
    <row r="106" spans="1:4" s="31" customFormat="1" outlineLevel="2" x14ac:dyDescent="0.2">
      <c r="A106" s="34" t="s">
        <v>154</v>
      </c>
      <c r="B106" s="30"/>
      <c r="C106" s="32"/>
      <c r="D106" s="32"/>
    </row>
    <row r="107" spans="1:4" s="31" customFormat="1" ht="25.5" outlineLevel="2" x14ac:dyDescent="0.2">
      <c r="A107" s="52" t="s">
        <v>155</v>
      </c>
      <c r="B107" s="30"/>
      <c r="C107" s="32">
        <v>156986</v>
      </c>
      <c r="D107" s="32">
        <v>155814</v>
      </c>
    </row>
    <row r="108" spans="1:4" s="31" customFormat="1" outlineLevel="2" x14ac:dyDescent="0.2">
      <c r="A108" s="34" t="s">
        <v>156</v>
      </c>
      <c r="B108" s="30"/>
      <c r="C108" s="32"/>
      <c r="D108" s="32"/>
    </row>
    <row r="109" spans="1:4" s="31" customFormat="1" outlineLevel="2" x14ac:dyDescent="0.2">
      <c r="A109" s="34" t="s">
        <v>176</v>
      </c>
      <c r="B109" s="30"/>
      <c r="C109" s="32">
        <v>264827</v>
      </c>
      <c r="D109" s="32">
        <v>264827</v>
      </c>
    </row>
    <row r="110" spans="1:4" s="31" customFormat="1" ht="25.5" outlineLevel="2" x14ac:dyDescent="0.2">
      <c r="A110" s="25" t="s">
        <v>177</v>
      </c>
      <c r="B110" s="42">
        <v>311</v>
      </c>
      <c r="C110" s="32"/>
      <c r="D110" s="32"/>
    </row>
    <row r="111" spans="1:4" x14ac:dyDescent="0.2">
      <c r="A111" s="25" t="s">
        <v>117</v>
      </c>
      <c r="B111" s="26">
        <v>312</v>
      </c>
      <c r="C111" s="28"/>
      <c r="D111" s="28"/>
    </row>
    <row r="112" spans="1:4" x14ac:dyDescent="0.2">
      <c r="A112" s="25" t="s">
        <v>178</v>
      </c>
      <c r="B112" s="26">
        <v>313</v>
      </c>
      <c r="C112" s="51">
        <f>SUM(C113:C114)</f>
        <v>201740</v>
      </c>
      <c r="D112" s="51">
        <f>SUM(D113:D114)</f>
        <v>3125</v>
      </c>
    </row>
    <row r="113" spans="1:4" s="31" customFormat="1" outlineLevel="1" x14ac:dyDescent="0.2">
      <c r="A113" s="34" t="s">
        <v>160</v>
      </c>
      <c r="B113" s="35"/>
      <c r="C113" s="36"/>
      <c r="D113" s="36"/>
    </row>
    <row r="114" spans="1:4" s="31" customFormat="1" outlineLevel="1" x14ac:dyDescent="0.2">
      <c r="A114" s="34" t="s">
        <v>161</v>
      </c>
      <c r="B114" s="35"/>
      <c r="C114" s="36">
        <v>201740</v>
      </c>
      <c r="D114" s="36">
        <v>3125</v>
      </c>
    </row>
    <row r="115" spans="1:4" x14ac:dyDescent="0.2">
      <c r="A115" s="25" t="s">
        <v>179</v>
      </c>
      <c r="B115" s="26">
        <v>314</v>
      </c>
      <c r="C115" s="51">
        <f>SUM(C116:C118)</f>
        <v>0</v>
      </c>
      <c r="D115" s="51">
        <f>SUM(D116:D118)</f>
        <v>0</v>
      </c>
    </row>
    <row r="116" spans="1:4" s="31" customFormat="1" outlineLevel="1" x14ac:dyDescent="0.2">
      <c r="A116" s="34" t="s">
        <v>164</v>
      </c>
      <c r="B116" s="35"/>
      <c r="C116" s="36"/>
      <c r="D116" s="36"/>
    </row>
    <row r="117" spans="1:4" s="31" customFormat="1" outlineLevel="1" x14ac:dyDescent="0.2">
      <c r="A117" s="34" t="s">
        <v>165</v>
      </c>
      <c r="B117" s="35"/>
      <c r="C117" s="36"/>
      <c r="D117" s="36"/>
    </row>
    <row r="118" spans="1:4" s="31" customFormat="1" outlineLevel="1" x14ac:dyDescent="0.2">
      <c r="A118" s="34" t="s">
        <v>122</v>
      </c>
      <c r="B118" s="35"/>
      <c r="C118" s="36"/>
      <c r="D118" s="36"/>
    </row>
    <row r="119" spans="1:4" x14ac:dyDescent="0.2">
      <c r="A119" s="25" t="s">
        <v>180</v>
      </c>
      <c r="B119" s="26">
        <v>315</v>
      </c>
      <c r="C119" s="28">
        <v>3258606</v>
      </c>
      <c r="D119" s="28">
        <v>3688262</v>
      </c>
    </row>
    <row r="120" spans="1:4" x14ac:dyDescent="0.2">
      <c r="A120" s="25" t="s">
        <v>181</v>
      </c>
      <c r="B120" s="26">
        <v>316</v>
      </c>
      <c r="C120" s="28">
        <v>1728039</v>
      </c>
      <c r="D120" s="28">
        <v>1565326</v>
      </c>
    </row>
    <row r="121" spans="1:4" x14ac:dyDescent="0.2">
      <c r="A121" s="25" t="s">
        <v>167</v>
      </c>
      <c r="B121" s="26">
        <v>317</v>
      </c>
      <c r="C121" s="28">
        <v>197809</v>
      </c>
      <c r="D121" s="28">
        <v>198753</v>
      </c>
    </row>
    <row r="122" spans="1:4" x14ac:dyDescent="0.2">
      <c r="A122" s="25" t="s">
        <v>182</v>
      </c>
      <c r="B122" s="26">
        <v>318</v>
      </c>
      <c r="C122" s="28"/>
      <c r="D122" s="28"/>
    </row>
    <row r="123" spans="1:4" x14ac:dyDescent="0.2">
      <c r="A123" s="25" t="s">
        <v>183</v>
      </c>
      <c r="B123" s="26">
        <v>319</v>
      </c>
      <c r="C123" s="28"/>
      <c r="D123" s="28"/>
    </row>
    <row r="124" spans="1:4" x14ac:dyDescent="0.2">
      <c r="A124" s="25" t="s">
        <v>170</v>
      </c>
      <c r="B124" s="26">
        <v>320</v>
      </c>
      <c r="C124" s="28"/>
      <c r="D124" s="28"/>
    </row>
    <row r="125" spans="1:4" x14ac:dyDescent="0.2">
      <c r="A125" s="41" t="s">
        <v>184</v>
      </c>
      <c r="B125" s="26">
        <v>321</v>
      </c>
      <c r="C125" s="28">
        <v>1308257</v>
      </c>
      <c r="D125" s="28">
        <v>1356213</v>
      </c>
    </row>
    <row r="126" spans="1:4" s="24" customFormat="1" x14ac:dyDescent="0.2">
      <c r="A126" s="21" t="s">
        <v>186</v>
      </c>
      <c r="B126" s="39">
        <v>400</v>
      </c>
      <c r="C126" s="40">
        <f>SUM(C105,C110:C112,C115,C119:C125)</f>
        <v>7116264</v>
      </c>
      <c r="D126" s="40">
        <f>SUM(D105,D110:D112,D115,D119:D125)</f>
        <v>7232320</v>
      </c>
    </row>
    <row r="127" spans="1:4" s="24" customFormat="1" x14ac:dyDescent="0.2">
      <c r="A127" s="21" t="s">
        <v>13</v>
      </c>
      <c r="B127" s="22"/>
      <c r="C127" s="23"/>
      <c r="D127" s="23"/>
    </row>
    <row r="128" spans="1:4" x14ac:dyDescent="0.2">
      <c r="A128" s="25" t="s">
        <v>187</v>
      </c>
      <c r="B128" s="26">
        <v>410</v>
      </c>
      <c r="C128" s="28">
        <v>2755985</v>
      </c>
      <c r="D128" s="28">
        <v>2755985</v>
      </c>
    </row>
    <row r="129" spans="1:4" x14ac:dyDescent="0.2">
      <c r="A129" s="25" t="s">
        <v>188</v>
      </c>
      <c r="B129" s="26">
        <v>411</v>
      </c>
      <c r="C129" s="28"/>
      <c r="D129" s="28"/>
    </row>
    <row r="130" spans="1:4" x14ac:dyDescent="0.2">
      <c r="A130" s="25" t="s">
        <v>189</v>
      </c>
      <c r="B130" s="26">
        <v>412</v>
      </c>
      <c r="C130" s="28"/>
      <c r="D130" s="28"/>
    </row>
    <row r="131" spans="1:4" x14ac:dyDescent="0.2">
      <c r="A131" s="25" t="s">
        <v>190</v>
      </c>
      <c r="B131" s="26">
        <v>413</v>
      </c>
      <c r="C131" s="28">
        <v>232835</v>
      </c>
      <c r="D131" s="28">
        <v>156574</v>
      </c>
    </row>
    <row r="132" spans="1:4" x14ac:dyDescent="0.2">
      <c r="A132" s="25" t="s">
        <v>191</v>
      </c>
      <c r="B132" s="26">
        <v>414</v>
      </c>
      <c r="C132" s="28">
        <v>68936033</v>
      </c>
      <c r="D132" s="28">
        <v>66697359</v>
      </c>
    </row>
    <row r="133" spans="1:4" x14ac:dyDescent="0.2">
      <c r="A133" s="25" t="s">
        <v>192</v>
      </c>
      <c r="B133" s="26">
        <v>415</v>
      </c>
      <c r="C133" s="28"/>
      <c r="D133" s="28"/>
    </row>
    <row r="134" spans="1:4" s="24" customFormat="1" ht="25.5" x14ac:dyDescent="0.2">
      <c r="A134" s="21" t="s">
        <v>193</v>
      </c>
      <c r="B134" s="39">
        <v>420</v>
      </c>
      <c r="C134" s="40">
        <f>SUM(C127:C133)</f>
        <v>71924853</v>
      </c>
      <c r="D134" s="40">
        <f>SUM(D127:D133)</f>
        <v>69609918</v>
      </c>
    </row>
    <row r="135" spans="1:4" s="24" customFormat="1" x14ac:dyDescent="0.2">
      <c r="A135" s="21" t="s">
        <v>194</v>
      </c>
      <c r="B135" s="39">
        <v>421</v>
      </c>
      <c r="C135" s="23"/>
      <c r="D135" s="23"/>
    </row>
    <row r="136" spans="1:4" s="24" customFormat="1" x14ac:dyDescent="0.2">
      <c r="A136" s="21" t="s">
        <v>195</v>
      </c>
      <c r="B136" s="39">
        <v>500</v>
      </c>
      <c r="C136" s="40">
        <f>C134+C135</f>
        <v>71924853</v>
      </c>
      <c r="D136" s="40">
        <f>D134+D135</f>
        <v>69609918</v>
      </c>
    </row>
    <row r="137" spans="1:4" s="24" customFormat="1" x14ac:dyDescent="0.2">
      <c r="A137" s="21" t="s">
        <v>196</v>
      </c>
      <c r="B137" s="39"/>
      <c r="C137" s="40">
        <f>C102+C126+C136</f>
        <v>86086153</v>
      </c>
      <c r="D137" s="40">
        <f>D102+D126+D136</f>
        <v>83145749</v>
      </c>
    </row>
    <row r="138" spans="1:4" x14ac:dyDescent="0.2">
      <c r="A138" s="53"/>
      <c r="B138" s="54"/>
      <c r="C138" s="55">
        <f>C137-C77</f>
        <v>0</v>
      </c>
      <c r="D138" s="55">
        <f>D137-D77</f>
        <v>0</v>
      </c>
    </row>
    <row r="139" spans="1:4" s="56" customFormat="1" x14ac:dyDescent="0.2">
      <c r="A139" s="53"/>
      <c r="B139" s="54"/>
      <c r="C139" s="54"/>
      <c r="D139" s="54"/>
    </row>
    <row r="140" spans="1:4" s="56" customFormat="1" x14ac:dyDescent="0.2">
      <c r="A140" s="57"/>
      <c r="B140" s="54"/>
      <c r="C140" s="58"/>
      <c r="D140" s="58"/>
    </row>
    <row r="141" spans="1:4" s="56" customFormat="1" ht="15.75" x14ac:dyDescent="0.2">
      <c r="A141" s="59" t="s">
        <v>197</v>
      </c>
      <c r="B141" s="54"/>
      <c r="C141" s="54"/>
      <c r="D141" s="54"/>
    </row>
    <row r="142" spans="1:4" s="56" customFormat="1" ht="18" customHeight="1" x14ac:dyDescent="0.4">
      <c r="A142" s="59" t="s">
        <v>198</v>
      </c>
      <c r="B142" s="54"/>
      <c r="C142" s="60" t="s">
        <v>14</v>
      </c>
      <c r="D142" s="58"/>
    </row>
    <row r="143" spans="1:4" s="56" customFormat="1" ht="15.75" x14ac:dyDescent="0.25">
      <c r="A143" s="61" t="s">
        <v>199</v>
      </c>
      <c r="B143" s="54"/>
      <c r="C143" s="62" t="s">
        <v>203</v>
      </c>
      <c r="D143" s="54"/>
    </row>
    <row r="144" spans="1:4" s="56" customFormat="1" ht="15.75" x14ac:dyDescent="0.25">
      <c r="A144" s="63"/>
      <c r="C144" s="64"/>
      <c r="D144" s="65"/>
    </row>
    <row r="145" spans="1:3" ht="15.75" x14ac:dyDescent="0.25">
      <c r="A145" s="66"/>
      <c r="C145" s="64"/>
    </row>
    <row r="146" spans="1:3" ht="18" customHeight="1" x14ac:dyDescent="0.4">
      <c r="A146" s="66" t="s">
        <v>201</v>
      </c>
      <c r="C146" s="60" t="s">
        <v>14</v>
      </c>
    </row>
    <row r="147" spans="1:3" ht="15.75" x14ac:dyDescent="0.25">
      <c r="A147" s="67" t="s">
        <v>200</v>
      </c>
      <c r="C147" s="64" t="s">
        <v>203</v>
      </c>
    </row>
    <row r="148" spans="1:3" ht="15.75" x14ac:dyDescent="0.2">
      <c r="A148" s="67" t="s">
        <v>202</v>
      </c>
    </row>
  </sheetData>
  <mergeCells count="7">
    <mergeCell ref="C2:D2"/>
    <mergeCell ref="C7:D7"/>
    <mergeCell ref="C13:D13"/>
    <mergeCell ref="A18:A19"/>
    <mergeCell ref="B18:B19"/>
    <mergeCell ref="C18:C19"/>
    <mergeCell ref="D18:D19"/>
  </mergeCells>
  <pageMargins left="0.70866141732283472" right="0.70866141732283472" top="0.4" bottom="0.45" header="0.2" footer="0.31496062992125984"/>
  <pageSetup paperSize="9" scale="38" firstPageNumber="0" orientation="portrait" r:id="rId1"/>
  <headerFooter>
    <oddHeader xml:space="preserve">&amp;R&amp;A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72"/>
  <sheetViews>
    <sheetView view="pageBreakPreview" zoomScaleNormal="130" zoomScaleSheetLayoutView="100" workbookViewId="0">
      <selection activeCell="C14" sqref="C14"/>
    </sheetView>
  </sheetViews>
  <sheetFormatPr defaultColWidth="9.42578125" defaultRowHeight="12.75" x14ac:dyDescent="0.2"/>
  <cols>
    <col min="1" max="1" width="67.42578125" style="70" customWidth="1"/>
    <col min="2" max="2" width="7.5703125" style="70" customWidth="1"/>
    <col min="3" max="3" width="19.85546875" style="70" customWidth="1"/>
    <col min="4" max="4" width="17.85546875" style="70" customWidth="1"/>
    <col min="5" max="5" width="9.42578125" style="70"/>
    <col min="6" max="6" width="9.42578125" style="70" customWidth="1"/>
    <col min="7" max="9" width="9.42578125" style="70"/>
    <col min="10" max="10" width="9.42578125" style="70" customWidth="1"/>
    <col min="11" max="12" width="9.42578125" style="70"/>
    <col min="13" max="14" width="9.42578125" style="70" customWidth="1"/>
    <col min="15" max="35" width="9.42578125" style="70"/>
    <col min="36" max="36" width="9.42578125" style="70" customWidth="1"/>
    <col min="37" max="43" width="9.42578125" style="70"/>
    <col min="44" max="44" width="9.42578125" style="70" customWidth="1"/>
    <col min="45" max="77" width="9.42578125" style="70"/>
    <col min="78" max="78" width="9.42578125" style="70" customWidth="1"/>
    <col min="79" max="16384" width="9.42578125" style="70"/>
  </cols>
  <sheetData>
    <row r="1" spans="1:4" x14ac:dyDescent="0.2">
      <c r="D1" s="4"/>
    </row>
    <row r="2" spans="1:4" ht="69" customHeight="1" x14ac:dyDescent="0.2">
      <c r="C2" s="202" t="s">
        <v>339</v>
      </c>
      <c r="D2" s="202"/>
    </row>
    <row r="3" spans="1:4" x14ac:dyDescent="0.2">
      <c r="D3" s="181" t="s">
        <v>204</v>
      </c>
    </row>
    <row r="4" spans="1:4" x14ac:dyDescent="0.2">
      <c r="D4" s="4"/>
    </row>
    <row r="7" spans="1:4" x14ac:dyDescent="0.2">
      <c r="A7" s="203" t="s">
        <v>211</v>
      </c>
      <c r="B7" s="78"/>
      <c r="C7" s="78"/>
      <c r="D7" s="78"/>
    </row>
    <row r="8" spans="1:4" x14ac:dyDescent="0.2">
      <c r="A8" s="203" t="s">
        <v>205</v>
      </c>
      <c r="B8" s="78"/>
      <c r="C8" s="72" t="str">
        <f>Ф1!C6</f>
        <v xml:space="preserve">Үлбі металлургиялық зауыты АҚ </v>
      </c>
    </row>
    <row r="9" spans="1:4" x14ac:dyDescent="0.2">
      <c r="A9" s="203" t="s">
        <v>206</v>
      </c>
      <c r="B9" s="78"/>
      <c r="C9" s="73">
        <v>44196</v>
      </c>
      <c r="D9" s="78"/>
    </row>
    <row r="10" spans="1:4" x14ac:dyDescent="0.2">
      <c r="A10" s="204"/>
      <c r="B10" s="204"/>
      <c r="C10" s="204"/>
      <c r="D10" s="205" t="s">
        <v>207</v>
      </c>
    </row>
    <row r="11" spans="1:4" s="74" customFormat="1" ht="25.5" customHeight="1" x14ac:dyDescent="0.2">
      <c r="A11" s="206" t="s">
        <v>208</v>
      </c>
      <c r="B11" s="206" t="s">
        <v>105</v>
      </c>
      <c r="C11" s="206" t="s">
        <v>209</v>
      </c>
      <c r="D11" s="206" t="s">
        <v>210</v>
      </c>
    </row>
    <row r="12" spans="1:4" s="74" customFormat="1" x14ac:dyDescent="0.2">
      <c r="A12" s="207"/>
      <c r="B12" s="207"/>
      <c r="C12" s="207"/>
      <c r="D12" s="207"/>
    </row>
    <row r="13" spans="1:4" x14ac:dyDescent="0.2">
      <c r="A13" s="208" t="s">
        <v>212</v>
      </c>
      <c r="B13" s="209" t="s">
        <v>0</v>
      </c>
      <c r="C13" s="75">
        <v>46337557</v>
      </c>
      <c r="D13" s="76">
        <v>42229397</v>
      </c>
    </row>
    <row r="14" spans="1:4" x14ac:dyDescent="0.2">
      <c r="A14" s="208" t="s">
        <v>213</v>
      </c>
      <c r="B14" s="209" t="s">
        <v>1</v>
      </c>
      <c r="C14" s="195">
        <v>30066386</v>
      </c>
      <c r="D14" s="195">
        <v>30348084</v>
      </c>
    </row>
    <row r="15" spans="1:4" s="77" customFormat="1" x14ac:dyDescent="0.2">
      <c r="A15" s="210" t="s">
        <v>214</v>
      </c>
      <c r="B15" s="211" t="s">
        <v>2</v>
      </c>
      <c r="C15" s="196">
        <f>C13-C14</f>
        <v>16271171</v>
      </c>
      <c r="D15" s="196">
        <f>D13-D14</f>
        <v>11881313</v>
      </c>
    </row>
    <row r="16" spans="1:4" x14ac:dyDescent="0.2">
      <c r="A16" s="208" t="s">
        <v>215</v>
      </c>
      <c r="B16" s="209" t="s">
        <v>3</v>
      </c>
      <c r="C16" s="195">
        <v>1278023</v>
      </c>
      <c r="D16" s="195">
        <v>1514419</v>
      </c>
    </row>
    <row r="17" spans="1:4" x14ac:dyDescent="0.2">
      <c r="A17" s="208" t="s">
        <v>216</v>
      </c>
      <c r="B17" s="209" t="s">
        <v>4</v>
      </c>
      <c r="C17" s="195">
        <v>3020946</v>
      </c>
      <c r="D17" s="195">
        <v>2945633</v>
      </c>
    </row>
    <row r="18" spans="1:4" s="77" customFormat="1" x14ac:dyDescent="0.2">
      <c r="A18" s="210" t="s">
        <v>217</v>
      </c>
      <c r="B18" s="211" t="s">
        <v>10</v>
      </c>
      <c r="C18" s="196">
        <f>C15-C16-C17</f>
        <v>11972202</v>
      </c>
      <c r="D18" s="196">
        <f>D15-D16-D17</f>
        <v>7421261</v>
      </c>
    </row>
    <row r="19" spans="1:4" x14ac:dyDescent="0.2">
      <c r="A19" s="208" t="s">
        <v>218</v>
      </c>
      <c r="B19" s="209" t="s">
        <v>11</v>
      </c>
      <c r="C19" s="195">
        <v>1503495</v>
      </c>
      <c r="D19" s="195">
        <v>362279</v>
      </c>
    </row>
    <row r="20" spans="1:4" x14ac:dyDescent="0.2">
      <c r="A20" s="208" t="s">
        <v>219</v>
      </c>
      <c r="B20" s="209" t="s">
        <v>12</v>
      </c>
      <c r="C20" s="195">
        <v>589654</v>
      </c>
      <c r="D20" s="195">
        <v>575332</v>
      </c>
    </row>
    <row r="21" spans="1:4" ht="25.5" x14ac:dyDescent="0.2">
      <c r="A21" s="208" t="s">
        <v>250</v>
      </c>
      <c r="B21" s="209" t="s">
        <v>15</v>
      </c>
      <c r="C21" s="195">
        <v>-2550104</v>
      </c>
      <c r="D21" s="195">
        <v>-498494</v>
      </c>
    </row>
    <row r="22" spans="1:4" x14ac:dyDescent="0.2">
      <c r="A22" s="208" t="s">
        <v>221</v>
      </c>
      <c r="B22" s="209" t="s">
        <v>16</v>
      </c>
      <c r="C22" s="195">
        <v>193694</v>
      </c>
      <c r="D22" s="195">
        <v>134620</v>
      </c>
    </row>
    <row r="23" spans="1:4" x14ac:dyDescent="0.2">
      <c r="A23" s="208" t="s">
        <v>222</v>
      </c>
      <c r="B23" s="209" t="s">
        <v>17</v>
      </c>
      <c r="C23" s="195">
        <v>1736459</v>
      </c>
      <c r="D23" s="195">
        <v>1855582</v>
      </c>
    </row>
    <row r="24" spans="1:4" s="77" customFormat="1" x14ac:dyDescent="0.2">
      <c r="A24" s="210" t="s">
        <v>223</v>
      </c>
      <c r="B24" s="211">
        <v>100</v>
      </c>
      <c r="C24" s="196">
        <f>C18+C19-C20+C21+C22-C23</f>
        <v>8793174</v>
      </c>
      <c r="D24" s="196">
        <f>D18+D19-D20+D21+D22-D23</f>
        <v>4988752</v>
      </c>
    </row>
    <row r="25" spans="1:4" x14ac:dyDescent="0.2">
      <c r="A25" s="208" t="s">
        <v>224</v>
      </c>
      <c r="B25" s="209" t="s">
        <v>18</v>
      </c>
      <c r="C25" s="195">
        <v>3314496</v>
      </c>
      <c r="D25" s="195">
        <v>1721620</v>
      </c>
    </row>
    <row r="26" spans="1:4" s="77" customFormat="1" ht="25.5" x14ac:dyDescent="0.2">
      <c r="A26" s="210" t="s">
        <v>247</v>
      </c>
      <c r="B26" s="211" t="s">
        <v>19</v>
      </c>
      <c r="C26" s="196">
        <f>C24-C25</f>
        <v>5478678</v>
      </c>
      <c r="D26" s="196">
        <f>D24-D25</f>
        <v>3267132</v>
      </c>
    </row>
    <row r="27" spans="1:4" x14ac:dyDescent="0.2">
      <c r="A27" s="208" t="s">
        <v>225</v>
      </c>
      <c r="B27" s="209" t="s">
        <v>20</v>
      </c>
      <c r="C27" s="195"/>
      <c r="D27" s="195"/>
    </row>
    <row r="28" spans="1:4" s="77" customFormat="1" x14ac:dyDescent="0.2">
      <c r="A28" s="210" t="s">
        <v>248</v>
      </c>
      <c r="B28" s="211">
        <v>300</v>
      </c>
      <c r="C28" s="196">
        <f>C26+C27</f>
        <v>5478678</v>
      </c>
      <c r="D28" s="196">
        <f>D26+D27</f>
        <v>3267132</v>
      </c>
    </row>
    <row r="29" spans="1:4" x14ac:dyDescent="0.2">
      <c r="A29" s="208" t="s">
        <v>249</v>
      </c>
      <c r="B29" s="209"/>
      <c r="C29" s="195">
        <f t="shared" ref="C29" si="0">C28-C30</f>
        <v>5478678</v>
      </c>
      <c r="D29" s="195">
        <f>D28-D30</f>
        <v>3267132</v>
      </c>
    </row>
    <row r="30" spans="1:4" x14ac:dyDescent="0.2">
      <c r="A30" s="208" t="s">
        <v>226</v>
      </c>
      <c r="B30" s="209"/>
      <c r="C30" s="195"/>
      <c r="D30" s="195"/>
    </row>
    <row r="31" spans="1:4" x14ac:dyDescent="0.2">
      <c r="A31" s="210" t="s">
        <v>227</v>
      </c>
      <c r="B31" s="211">
        <v>400</v>
      </c>
      <c r="C31" s="196">
        <f>C42+C48</f>
        <v>50424</v>
      </c>
      <c r="D31" s="196">
        <f>D42+D48</f>
        <v>-84843</v>
      </c>
    </row>
    <row r="32" spans="1:4" x14ac:dyDescent="0.2">
      <c r="A32" s="208" t="s">
        <v>228</v>
      </c>
      <c r="B32" s="209"/>
      <c r="C32" s="195"/>
      <c r="D32" s="195"/>
    </row>
    <row r="33" spans="1:4" ht="25.5" x14ac:dyDescent="0.2">
      <c r="A33" s="208" t="s">
        <v>229</v>
      </c>
      <c r="B33" s="209">
        <v>410</v>
      </c>
      <c r="C33" s="195"/>
      <c r="D33" s="195"/>
    </row>
    <row r="34" spans="1:4" ht="25.5" x14ac:dyDescent="0.2">
      <c r="A34" s="208" t="s">
        <v>230</v>
      </c>
      <c r="B34" s="209" t="s">
        <v>21</v>
      </c>
      <c r="C34" s="195">
        <f>'[58]5'!H2468</f>
        <v>-497</v>
      </c>
      <c r="D34" s="195">
        <v>-2166</v>
      </c>
    </row>
    <row r="35" spans="1:4" ht="22.5" customHeight="1" x14ac:dyDescent="0.2">
      <c r="A35" s="208" t="s">
        <v>251</v>
      </c>
      <c r="B35" s="209" t="s">
        <v>22</v>
      </c>
      <c r="C35" s="195"/>
      <c r="D35" s="195"/>
    </row>
    <row r="36" spans="1:4" x14ac:dyDescent="0.2">
      <c r="A36" s="208" t="s">
        <v>231</v>
      </c>
      <c r="B36" s="209" t="s">
        <v>23</v>
      </c>
      <c r="C36" s="195"/>
      <c r="D36" s="195"/>
    </row>
    <row r="37" spans="1:4" x14ac:dyDescent="0.2">
      <c r="A37" s="208" t="s">
        <v>232</v>
      </c>
      <c r="B37" s="209" t="s">
        <v>24</v>
      </c>
      <c r="C37" s="195">
        <v>76261</v>
      </c>
      <c r="D37" s="195">
        <v>-87600</v>
      </c>
    </row>
    <row r="38" spans="1:4" x14ac:dyDescent="0.2">
      <c r="A38" s="208" t="s">
        <v>233</v>
      </c>
      <c r="B38" s="209" t="s">
        <v>25</v>
      </c>
      <c r="C38" s="195"/>
      <c r="D38" s="195"/>
    </row>
    <row r="39" spans="1:4" x14ac:dyDescent="0.2">
      <c r="A39" s="208" t="s">
        <v>234</v>
      </c>
      <c r="B39" s="209" t="s">
        <v>26</v>
      </c>
      <c r="C39" s="195"/>
      <c r="D39" s="195"/>
    </row>
    <row r="40" spans="1:4" x14ac:dyDescent="0.2">
      <c r="A40" s="208" t="s">
        <v>252</v>
      </c>
      <c r="B40" s="209" t="s">
        <v>27</v>
      </c>
      <c r="C40" s="195"/>
      <c r="D40" s="195"/>
    </row>
    <row r="41" spans="1:4" ht="18.75" customHeight="1" x14ac:dyDescent="0.2">
      <c r="A41" s="208" t="s">
        <v>235</v>
      </c>
      <c r="B41" s="209" t="s">
        <v>28</v>
      </c>
      <c r="C41" s="195"/>
      <c r="D41" s="195"/>
    </row>
    <row r="42" spans="1:4" ht="38.25" x14ac:dyDescent="0.2">
      <c r="A42" s="210" t="s">
        <v>236</v>
      </c>
      <c r="B42" s="211" t="s">
        <v>29</v>
      </c>
      <c r="C42" s="195">
        <f>SUM(C33:C41)</f>
        <v>75764</v>
      </c>
      <c r="D42" s="195">
        <f>SUM(D33:D41)</f>
        <v>-89766</v>
      </c>
    </row>
    <row r="43" spans="1:4" x14ac:dyDescent="0.2">
      <c r="A43" s="208" t="s">
        <v>237</v>
      </c>
      <c r="B43" s="209" t="s">
        <v>30</v>
      </c>
      <c r="C43" s="195"/>
      <c r="D43" s="195"/>
    </row>
    <row r="44" spans="1:4" ht="25.5" x14ac:dyDescent="0.2">
      <c r="A44" s="208" t="s">
        <v>230</v>
      </c>
      <c r="B44" s="209" t="s">
        <v>31</v>
      </c>
      <c r="C44" s="195"/>
      <c r="D44" s="195"/>
    </row>
    <row r="45" spans="1:4" ht="18.75" customHeight="1" x14ac:dyDescent="0.2">
      <c r="A45" s="208" t="s">
        <v>238</v>
      </c>
      <c r="B45" s="209" t="s">
        <v>32</v>
      </c>
      <c r="C45" s="195">
        <v>-25340</v>
      </c>
      <c r="D45" s="195">
        <v>4923</v>
      </c>
    </row>
    <row r="46" spans="1:4" ht="18.75" customHeight="1" x14ac:dyDescent="0.2">
      <c r="A46" s="208" t="s">
        <v>235</v>
      </c>
      <c r="B46" s="209" t="s">
        <v>33</v>
      </c>
      <c r="C46" s="195"/>
      <c r="D46" s="195"/>
    </row>
    <row r="47" spans="1:4" ht="25.5" x14ac:dyDescent="0.2">
      <c r="A47" s="208" t="s">
        <v>253</v>
      </c>
      <c r="B47" s="209" t="s">
        <v>34</v>
      </c>
      <c r="C47" s="195"/>
      <c r="D47" s="195"/>
    </row>
    <row r="48" spans="1:4" ht="46.15" customHeight="1" x14ac:dyDescent="0.2">
      <c r="A48" s="210" t="s">
        <v>239</v>
      </c>
      <c r="B48" s="211" t="s">
        <v>35</v>
      </c>
      <c r="C48" s="195">
        <f>SUM(C43:C47)</f>
        <v>-25340</v>
      </c>
      <c r="D48" s="195">
        <f>SUM(D43:D47)</f>
        <v>4923</v>
      </c>
    </row>
    <row r="49" spans="1:4" s="77" customFormat="1" ht="30.6" customHeight="1" x14ac:dyDescent="0.2">
      <c r="A49" s="210" t="s">
        <v>254</v>
      </c>
      <c r="B49" s="211">
        <v>500</v>
      </c>
      <c r="C49" s="196">
        <f>C28+C31</f>
        <v>5529102</v>
      </c>
      <c r="D49" s="196">
        <f>D28+D31</f>
        <v>3182289</v>
      </c>
    </row>
    <row r="50" spans="1:4" x14ac:dyDescent="0.2">
      <c r="A50" s="208" t="s">
        <v>240</v>
      </c>
      <c r="B50" s="209"/>
      <c r="C50" s="195"/>
      <c r="D50" s="195"/>
    </row>
    <row r="51" spans="1:4" x14ac:dyDescent="0.2">
      <c r="A51" s="208" t="s">
        <v>255</v>
      </c>
      <c r="B51" s="209"/>
      <c r="C51" s="195">
        <f t="shared" ref="C51" si="1">C49-C52</f>
        <v>5529102</v>
      </c>
      <c r="D51" s="195">
        <f>D49-D52</f>
        <v>3182289</v>
      </c>
    </row>
    <row r="52" spans="1:4" x14ac:dyDescent="0.2">
      <c r="A52" s="208" t="s">
        <v>241</v>
      </c>
      <c r="B52" s="209"/>
      <c r="C52" s="195"/>
      <c r="D52" s="197"/>
    </row>
    <row r="53" spans="1:4" s="77" customFormat="1" x14ac:dyDescent="0.2">
      <c r="A53" s="210" t="s">
        <v>242</v>
      </c>
      <c r="B53" s="211" t="s">
        <v>36</v>
      </c>
      <c r="C53" s="198"/>
      <c r="D53" s="199"/>
    </row>
    <row r="54" spans="1:4" x14ac:dyDescent="0.2">
      <c r="A54" s="208" t="s">
        <v>228</v>
      </c>
      <c r="B54" s="209"/>
      <c r="C54" s="195"/>
      <c r="D54" s="197"/>
    </row>
    <row r="55" spans="1:4" x14ac:dyDescent="0.2">
      <c r="A55" s="208" t="s">
        <v>243</v>
      </c>
      <c r="B55" s="209"/>
      <c r="C55" s="195"/>
      <c r="D55" s="197"/>
    </row>
    <row r="56" spans="1:4" x14ac:dyDescent="0.2">
      <c r="A56" s="208" t="s">
        <v>244</v>
      </c>
      <c r="B56" s="212"/>
      <c r="C56" s="200">
        <f t="shared" ref="C56" si="2">C29/2433595</f>
        <v>2.2512694182885813</v>
      </c>
      <c r="D56" s="200">
        <f>D29/2433595</f>
        <v>1.3425126202182367</v>
      </c>
    </row>
    <row r="57" spans="1:4" x14ac:dyDescent="0.2">
      <c r="A57" s="208" t="s">
        <v>245</v>
      </c>
      <c r="B57" s="212"/>
      <c r="C57" s="195"/>
      <c r="D57" s="197"/>
    </row>
    <row r="58" spans="1:4" x14ac:dyDescent="0.2">
      <c r="A58" s="208" t="s">
        <v>256</v>
      </c>
      <c r="B58" s="212"/>
      <c r="C58" s="195"/>
      <c r="D58" s="195"/>
    </row>
    <row r="59" spans="1:4" x14ac:dyDescent="0.2">
      <c r="A59" s="208" t="s">
        <v>244</v>
      </c>
      <c r="B59" s="212"/>
      <c r="C59" s="195"/>
      <c r="D59" s="195"/>
    </row>
    <row r="60" spans="1:4" x14ac:dyDescent="0.2">
      <c r="A60" s="208" t="s">
        <v>245</v>
      </c>
      <c r="B60" s="212"/>
      <c r="C60" s="195"/>
      <c r="D60" s="197"/>
    </row>
    <row r="62" spans="1:4" s="78" customFormat="1" x14ac:dyDescent="0.2">
      <c r="A62" s="213"/>
    </row>
    <row r="63" spans="1:4" s="78" customFormat="1" x14ac:dyDescent="0.2">
      <c r="A63" s="214"/>
      <c r="C63" s="58"/>
      <c r="D63" s="58"/>
    </row>
    <row r="64" spans="1:4" s="78" customFormat="1" x14ac:dyDescent="0.2">
      <c r="A64" s="215" t="s">
        <v>197</v>
      </c>
    </row>
    <row r="65" spans="1:4" s="78" customFormat="1" ht="15" x14ac:dyDescent="0.35">
      <c r="A65" s="215" t="s">
        <v>246</v>
      </c>
      <c r="C65" s="79" t="s">
        <v>14</v>
      </c>
      <c r="D65" s="58"/>
    </row>
    <row r="66" spans="1:4" s="78" customFormat="1" x14ac:dyDescent="0.2">
      <c r="A66" s="213" t="str">
        <f>Ф1!A143</f>
        <v xml:space="preserve">                                                                                           (тегі, аты-жөні)</v>
      </c>
      <c r="C66" s="78" t="s">
        <v>203</v>
      </c>
    </row>
    <row r="67" spans="1:4" x14ac:dyDescent="0.2">
      <c r="A67" s="213"/>
      <c r="C67" s="68"/>
    </row>
    <row r="68" spans="1:4" x14ac:dyDescent="0.2">
      <c r="A68" s="213"/>
      <c r="C68" s="68"/>
    </row>
    <row r="69" spans="1:4" ht="15" x14ac:dyDescent="0.35">
      <c r="A69" s="215" t="str">
        <f>Ф1!A146</f>
        <v>Бас бухгалтер                                Оразбекова Динара Тлеукеновна</v>
      </c>
      <c r="C69" s="79" t="s">
        <v>14</v>
      </c>
    </row>
    <row r="70" spans="1:4" x14ac:dyDescent="0.2">
      <c r="A70" s="213" t="str">
        <f>Ф1!A147</f>
        <v xml:space="preserve">                                                                                          (тегі, аты-жөні)</v>
      </c>
      <c r="C70" s="68" t="s">
        <v>203</v>
      </c>
    </row>
    <row r="71" spans="1:4" x14ac:dyDescent="0.2">
      <c r="A71" s="213" t="str">
        <f>Ф1!A148</f>
        <v>Мөр орны</v>
      </c>
    </row>
    <row r="72" spans="1:4" x14ac:dyDescent="0.2">
      <c r="A72" s="213"/>
    </row>
  </sheetData>
  <mergeCells count="5">
    <mergeCell ref="A11:A12"/>
    <mergeCell ref="B11:B12"/>
    <mergeCell ref="C11:C12"/>
    <mergeCell ref="D11:D12"/>
    <mergeCell ref="C2:D2"/>
  </mergeCells>
  <pageMargins left="0.70866141732283472" right="0.70866141732283472" top="0.54" bottom="0.46" header="0.31496062992125984" footer="0.31496062992125984"/>
  <pageSetup paperSize="9" scale="68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98"/>
  <sheetViews>
    <sheetView view="pageBreakPreview" topLeftCell="A67" zoomScaleNormal="130" zoomScaleSheetLayoutView="100" workbookViewId="0">
      <selection activeCell="G26" sqref="G26"/>
    </sheetView>
  </sheetViews>
  <sheetFormatPr defaultColWidth="67.42578125" defaultRowHeight="12.75" x14ac:dyDescent="0.2"/>
  <cols>
    <col min="1" max="1" width="70.5703125" style="58" customWidth="1"/>
    <col min="2" max="2" width="10.42578125" style="58" bestFit="1" customWidth="1"/>
    <col min="3" max="3" width="15.42578125" style="58" customWidth="1"/>
    <col min="4" max="4" width="18" style="58" customWidth="1"/>
    <col min="5" max="247" width="9.42578125" style="80" customWidth="1"/>
    <col min="248" max="16384" width="67.42578125" style="80"/>
  </cols>
  <sheetData>
    <row r="1" spans="1:4" ht="15.6" customHeight="1" x14ac:dyDescent="0.2">
      <c r="A1" s="81"/>
    </row>
    <row r="2" spans="1:4" s="83" customFormat="1" ht="48.75" customHeight="1" x14ac:dyDescent="0.2">
      <c r="A2" s="81"/>
      <c r="B2" s="81"/>
      <c r="C2" s="188" t="s">
        <v>335</v>
      </c>
      <c r="D2" s="188"/>
    </row>
    <row r="3" spans="1:4" s="83" customFormat="1" ht="11.25" x14ac:dyDescent="0.2">
      <c r="A3" s="81"/>
      <c r="B3" s="81"/>
      <c r="C3" s="81" t="s">
        <v>264</v>
      </c>
      <c r="D3" s="82"/>
    </row>
    <row r="4" spans="1:4" s="83" customFormat="1" ht="11.25" x14ac:dyDescent="0.2">
      <c r="A4" s="81"/>
      <c r="B4" s="81"/>
      <c r="C4" s="81"/>
      <c r="D4" s="82"/>
    </row>
    <row r="5" spans="1:4" s="83" customFormat="1" ht="36.75" customHeight="1" x14ac:dyDescent="0.2">
      <c r="A5" s="81"/>
      <c r="B5" s="81"/>
      <c r="C5" s="188" t="s">
        <v>265</v>
      </c>
      <c r="D5" s="188"/>
    </row>
    <row r="6" spans="1:4" s="83" customFormat="1" ht="11.25" x14ac:dyDescent="0.2">
      <c r="A6" s="81"/>
      <c r="B6" s="81"/>
      <c r="C6" s="81"/>
    </row>
    <row r="7" spans="1:4" s="83" customFormat="1" ht="11.25" x14ac:dyDescent="0.2">
      <c r="A7" s="81"/>
      <c r="B7" s="81"/>
      <c r="C7" s="81" t="s">
        <v>338</v>
      </c>
      <c r="D7" s="82"/>
    </row>
    <row r="8" spans="1:4" s="83" customFormat="1" ht="11.25" x14ac:dyDescent="0.2">
      <c r="A8" s="81"/>
      <c r="B8" s="81"/>
      <c r="C8" s="81"/>
      <c r="D8" s="82"/>
    </row>
    <row r="9" spans="1:4" s="83" customFormat="1" x14ac:dyDescent="0.2">
      <c r="A9" s="85"/>
      <c r="B9" s="81"/>
      <c r="C9" s="81"/>
      <c r="D9" s="84"/>
    </row>
    <row r="10" spans="1:4" x14ac:dyDescent="0.2">
      <c r="A10" s="87" t="s">
        <v>266</v>
      </c>
      <c r="D10" s="86"/>
    </row>
    <row r="11" spans="1:4" x14ac:dyDescent="0.2">
      <c r="A11" s="90" t="s">
        <v>267</v>
      </c>
      <c r="B11" s="88"/>
      <c r="C11" s="88"/>
      <c r="D11" s="89"/>
    </row>
    <row r="12" spans="1:4" x14ac:dyDescent="0.2">
      <c r="A12" s="87" t="s">
        <v>268</v>
      </c>
      <c r="B12" s="88"/>
      <c r="C12" s="88"/>
      <c r="D12" s="89"/>
    </row>
    <row r="13" spans="1:4" x14ac:dyDescent="0.2">
      <c r="A13" s="182" t="s">
        <v>205</v>
      </c>
      <c r="B13" s="91"/>
      <c r="D13" s="86"/>
    </row>
    <row r="14" spans="1:4" x14ac:dyDescent="0.2">
      <c r="A14" s="85"/>
      <c r="B14" s="92" t="str">
        <f>Ф1!C6</f>
        <v xml:space="preserve">Үлбі металлургиялық зауыты АҚ </v>
      </c>
      <c r="D14" s="86"/>
    </row>
    <row r="15" spans="1:4" x14ac:dyDescent="0.2">
      <c r="A15" s="93"/>
      <c r="D15" s="86"/>
    </row>
    <row r="16" spans="1:4" x14ac:dyDescent="0.2">
      <c r="B16" s="93"/>
      <c r="C16" s="93"/>
      <c r="D16" s="94" t="s">
        <v>207</v>
      </c>
    </row>
    <row r="17" spans="1:4" x14ac:dyDescent="0.2">
      <c r="A17" s="95" t="s">
        <v>269</v>
      </c>
      <c r="B17" s="96" t="s">
        <v>105</v>
      </c>
      <c r="C17" s="96" t="s">
        <v>209</v>
      </c>
      <c r="D17" s="96" t="s">
        <v>273</v>
      </c>
    </row>
    <row r="18" spans="1:4" x14ac:dyDescent="0.2">
      <c r="A18" s="97" t="s">
        <v>270</v>
      </c>
      <c r="B18" s="98"/>
      <c r="C18" s="98"/>
      <c r="D18" s="99"/>
    </row>
    <row r="19" spans="1:4" x14ac:dyDescent="0.2">
      <c r="A19" s="100" t="s">
        <v>314</v>
      </c>
      <c r="B19" s="101">
        <v>10</v>
      </c>
      <c r="C19" s="102">
        <f>SUM(C21:C26)</f>
        <v>50962540</v>
      </c>
      <c r="D19" s="102">
        <f>SUM(D21:D26)</f>
        <v>47999216</v>
      </c>
    </row>
    <row r="20" spans="1:4" x14ac:dyDescent="0.2">
      <c r="A20" s="103" t="s">
        <v>271</v>
      </c>
      <c r="B20" s="104"/>
      <c r="C20" s="105"/>
      <c r="D20" s="105"/>
    </row>
    <row r="21" spans="1:4" x14ac:dyDescent="0.2">
      <c r="A21" s="103" t="s">
        <v>272</v>
      </c>
      <c r="B21" s="106">
        <v>11</v>
      </c>
      <c r="C21" s="107">
        <v>48575485</v>
      </c>
      <c r="D21" s="105">
        <v>44907461</v>
      </c>
    </row>
    <row r="22" spans="1:4" x14ac:dyDescent="0.2">
      <c r="A22" s="108" t="s">
        <v>274</v>
      </c>
      <c r="B22" s="106">
        <v>12</v>
      </c>
      <c r="C22" s="109"/>
      <c r="D22" s="105"/>
    </row>
    <row r="23" spans="1:4" x14ac:dyDescent="0.2">
      <c r="A23" s="103" t="s">
        <v>275</v>
      </c>
      <c r="B23" s="106">
        <v>13</v>
      </c>
      <c r="C23" s="107">
        <v>109170</v>
      </c>
      <c r="D23" s="105">
        <v>1485625</v>
      </c>
    </row>
    <row r="24" spans="1:4" x14ac:dyDescent="0.2">
      <c r="A24" s="103" t="s">
        <v>276</v>
      </c>
      <c r="B24" s="106">
        <v>14</v>
      </c>
      <c r="C24" s="110"/>
      <c r="D24" s="110"/>
    </row>
    <row r="25" spans="1:4" x14ac:dyDescent="0.2">
      <c r="A25" s="103" t="s">
        <v>277</v>
      </c>
      <c r="B25" s="106">
        <v>15</v>
      </c>
      <c r="C25" s="107">
        <v>100948</v>
      </c>
      <c r="D25" s="105">
        <v>271194</v>
      </c>
    </row>
    <row r="26" spans="1:4" x14ac:dyDescent="0.2">
      <c r="A26" s="103" t="s">
        <v>278</v>
      </c>
      <c r="B26" s="106">
        <v>16</v>
      </c>
      <c r="C26" s="107">
        <f>3138596-580000-295823-85836</f>
        <v>2176937</v>
      </c>
      <c r="D26" s="105">
        <v>1334936</v>
      </c>
    </row>
    <row r="27" spans="1:4" x14ac:dyDescent="0.2">
      <c r="A27" s="100" t="s">
        <v>315</v>
      </c>
      <c r="B27" s="101">
        <v>20</v>
      </c>
      <c r="C27" s="111">
        <f>SUM(C29:C35)</f>
        <v>44029095</v>
      </c>
      <c r="D27" s="112">
        <f>SUM(D29:D35)</f>
        <v>44873636</v>
      </c>
    </row>
    <row r="28" spans="1:4" x14ac:dyDescent="0.2">
      <c r="A28" s="103" t="s">
        <v>279</v>
      </c>
      <c r="B28" s="106"/>
      <c r="C28" s="114"/>
      <c r="D28" s="113"/>
    </row>
    <row r="29" spans="1:4" x14ac:dyDescent="0.2">
      <c r="A29" s="103" t="s">
        <v>280</v>
      </c>
      <c r="B29" s="106">
        <v>21</v>
      </c>
      <c r="C29" s="107">
        <f>23911558-580000-295823-85836</f>
        <v>22949899</v>
      </c>
      <c r="D29" s="113">
        <v>24926954</v>
      </c>
    </row>
    <row r="30" spans="1:4" x14ac:dyDescent="0.2">
      <c r="A30" s="103" t="s">
        <v>281</v>
      </c>
      <c r="B30" s="106">
        <v>22</v>
      </c>
      <c r="C30" s="107">
        <v>562358</v>
      </c>
      <c r="D30" s="113">
        <v>817931</v>
      </c>
    </row>
    <row r="31" spans="1:4" x14ac:dyDescent="0.2">
      <c r="A31" s="103" t="s">
        <v>282</v>
      </c>
      <c r="B31" s="106">
        <v>23</v>
      </c>
      <c r="C31" s="107">
        <v>10519992</v>
      </c>
      <c r="D31" s="113">
        <v>9636756</v>
      </c>
    </row>
    <row r="32" spans="1:4" x14ac:dyDescent="0.2">
      <c r="A32" s="103" t="s">
        <v>283</v>
      </c>
      <c r="B32" s="106">
        <v>24</v>
      </c>
      <c r="C32" s="107">
        <v>18916</v>
      </c>
      <c r="D32" s="113">
        <v>23927</v>
      </c>
    </row>
    <row r="33" spans="1:4" x14ac:dyDescent="0.2">
      <c r="A33" s="103" t="s">
        <v>284</v>
      </c>
      <c r="B33" s="106">
        <v>25</v>
      </c>
      <c r="C33" s="110"/>
      <c r="D33" s="115"/>
    </row>
    <row r="34" spans="1:4" x14ac:dyDescent="0.2">
      <c r="A34" s="103" t="s">
        <v>285</v>
      </c>
      <c r="B34" s="106">
        <v>26</v>
      </c>
      <c r="C34" s="107">
        <v>6627492</v>
      </c>
      <c r="D34" s="113">
        <v>6629212</v>
      </c>
    </row>
    <row r="35" spans="1:4" x14ac:dyDescent="0.2">
      <c r="A35" s="103" t="s">
        <v>286</v>
      </c>
      <c r="B35" s="106">
        <v>27</v>
      </c>
      <c r="C35" s="107">
        <f>3349348+1090</f>
        <v>3350438</v>
      </c>
      <c r="D35" s="113">
        <v>2838856</v>
      </c>
    </row>
    <row r="36" spans="1:4" ht="25.5" x14ac:dyDescent="0.2">
      <c r="A36" s="116" t="s">
        <v>316</v>
      </c>
      <c r="B36" s="101">
        <v>30</v>
      </c>
      <c r="C36" s="117">
        <f>C19-C27</f>
        <v>6933445</v>
      </c>
      <c r="D36" s="117">
        <f>D19-D27</f>
        <v>3125580</v>
      </c>
    </row>
    <row r="37" spans="1:4" x14ac:dyDescent="0.2">
      <c r="A37" s="97" t="s">
        <v>287</v>
      </c>
      <c r="B37" s="101"/>
      <c r="C37" s="118"/>
      <c r="D37" s="119"/>
    </row>
    <row r="38" spans="1:4" x14ac:dyDescent="0.2">
      <c r="A38" s="100" t="s">
        <v>317</v>
      </c>
      <c r="B38" s="101">
        <v>40</v>
      </c>
      <c r="C38" s="117">
        <f>SUM(C40:C51)</f>
        <v>195672</v>
      </c>
      <c r="D38" s="117">
        <f>SUM(D40:D51)</f>
        <v>7471781</v>
      </c>
    </row>
    <row r="39" spans="1:4" x14ac:dyDescent="0.2">
      <c r="A39" s="103" t="s">
        <v>279</v>
      </c>
      <c r="B39" s="106"/>
      <c r="C39" s="114"/>
      <c r="D39" s="113"/>
    </row>
    <row r="40" spans="1:4" x14ac:dyDescent="0.2">
      <c r="A40" s="103" t="s">
        <v>288</v>
      </c>
      <c r="B40" s="106">
        <v>41</v>
      </c>
      <c r="C40" s="107">
        <v>7442</v>
      </c>
      <c r="D40" s="113">
        <v>1381</v>
      </c>
    </row>
    <row r="41" spans="1:4" x14ac:dyDescent="0.2">
      <c r="A41" s="103" t="s">
        <v>289</v>
      </c>
      <c r="B41" s="106">
        <v>42</v>
      </c>
      <c r="C41" s="107"/>
      <c r="D41" s="113"/>
    </row>
    <row r="42" spans="1:4" x14ac:dyDescent="0.2">
      <c r="A42" s="103" t="s">
        <v>290</v>
      </c>
      <c r="B42" s="106">
        <v>43</v>
      </c>
      <c r="C42" s="107"/>
      <c r="D42" s="113">
        <v>41</v>
      </c>
    </row>
    <row r="43" spans="1:4" ht="25.5" x14ac:dyDescent="0.2">
      <c r="A43" s="120" t="s">
        <v>291</v>
      </c>
      <c r="B43" s="106">
        <v>44</v>
      </c>
      <c r="C43" s="109"/>
      <c r="D43" s="113"/>
    </row>
    <row r="44" spans="1:4" x14ac:dyDescent="0.2">
      <c r="A44" s="103" t="s">
        <v>292</v>
      </c>
      <c r="B44" s="106">
        <v>45</v>
      </c>
      <c r="C44" s="107"/>
      <c r="D44" s="113"/>
    </row>
    <row r="45" spans="1:4" x14ac:dyDescent="0.2">
      <c r="A45" s="120" t="s">
        <v>293</v>
      </c>
      <c r="B45" s="106">
        <v>46</v>
      </c>
      <c r="C45" s="109"/>
      <c r="D45" s="113"/>
    </row>
    <row r="46" spans="1:4" x14ac:dyDescent="0.2">
      <c r="A46" s="120" t="s">
        <v>294</v>
      </c>
      <c r="B46" s="106">
        <v>47</v>
      </c>
      <c r="C46" s="109"/>
      <c r="D46" s="113">
        <v>104285</v>
      </c>
    </row>
    <row r="47" spans="1:4" x14ac:dyDescent="0.2">
      <c r="A47" s="103" t="s">
        <v>295</v>
      </c>
      <c r="B47" s="106">
        <v>48</v>
      </c>
      <c r="C47" s="107"/>
      <c r="D47" s="113">
        <v>6769678</v>
      </c>
    </row>
    <row r="48" spans="1:4" x14ac:dyDescent="0.2">
      <c r="A48" s="103" t="s">
        <v>296</v>
      </c>
      <c r="B48" s="106">
        <v>49</v>
      </c>
      <c r="C48" s="107"/>
      <c r="D48" s="113"/>
    </row>
    <row r="49" spans="1:4" x14ac:dyDescent="0.2">
      <c r="A49" s="103" t="s">
        <v>297</v>
      </c>
      <c r="B49" s="106">
        <v>50</v>
      </c>
      <c r="C49" s="107">
        <v>4844</v>
      </c>
      <c r="D49" s="113">
        <v>193302</v>
      </c>
    </row>
    <row r="50" spans="1:4" x14ac:dyDescent="0.2">
      <c r="A50" s="103" t="s">
        <v>298</v>
      </c>
      <c r="B50" s="106">
        <v>51</v>
      </c>
      <c r="C50" s="107"/>
      <c r="D50" s="113"/>
    </row>
    <row r="51" spans="1:4" x14ac:dyDescent="0.2">
      <c r="A51" s="103" t="s">
        <v>299</v>
      </c>
      <c r="B51" s="106">
        <v>52</v>
      </c>
      <c r="C51" s="107">
        <v>183386</v>
      </c>
      <c r="D51" s="113">
        <v>403094</v>
      </c>
    </row>
    <row r="52" spans="1:4" x14ac:dyDescent="0.2">
      <c r="A52" s="100" t="s">
        <v>318</v>
      </c>
      <c r="B52" s="101">
        <v>60</v>
      </c>
      <c r="C52" s="117">
        <f>SUM(C54:C66)</f>
        <v>3523353</v>
      </c>
      <c r="D52" s="117">
        <f>SUM(D54:D66)</f>
        <v>9267585</v>
      </c>
    </row>
    <row r="53" spans="1:4" x14ac:dyDescent="0.2">
      <c r="A53" s="103" t="s">
        <v>300</v>
      </c>
      <c r="B53" s="106"/>
      <c r="C53" s="107"/>
      <c r="D53" s="113"/>
    </row>
    <row r="54" spans="1:4" x14ac:dyDescent="0.2">
      <c r="A54" s="103" t="s">
        <v>301</v>
      </c>
      <c r="B54" s="106">
        <v>61</v>
      </c>
      <c r="C54" s="107">
        <v>1243382</v>
      </c>
      <c r="D54" s="113">
        <v>698415</v>
      </c>
    </row>
    <row r="55" spans="1:4" x14ac:dyDescent="0.2">
      <c r="A55" s="103" t="s">
        <v>302</v>
      </c>
      <c r="B55" s="106">
        <v>62</v>
      </c>
      <c r="C55" s="107"/>
      <c r="D55" s="113"/>
    </row>
    <row r="56" spans="1:4" x14ac:dyDescent="0.2">
      <c r="A56" s="103" t="s">
        <v>303</v>
      </c>
      <c r="B56" s="106">
        <v>63</v>
      </c>
      <c r="C56" s="107">
        <v>2158695</v>
      </c>
      <c r="D56" s="113">
        <v>1666219</v>
      </c>
    </row>
    <row r="57" spans="1:4" ht="25.5" x14ac:dyDescent="0.2">
      <c r="A57" s="120" t="s">
        <v>304</v>
      </c>
      <c r="B57" s="106">
        <v>64</v>
      </c>
      <c r="C57" s="109"/>
      <c r="D57" s="113"/>
    </row>
    <row r="58" spans="1:4" x14ac:dyDescent="0.2">
      <c r="A58" s="103" t="s">
        <v>305</v>
      </c>
      <c r="B58" s="106">
        <v>65</v>
      </c>
      <c r="C58" s="107"/>
      <c r="D58" s="113"/>
    </row>
    <row r="59" spans="1:4" x14ac:dyDescent="0.2">
      <c r="A59" s="103" t="s">
        <v>306</v>
      </c>
      <c r="B59" s="106">
        <v>66</v>
      </c>
      <c r="C59" s="107"/>
      <c r="D59" s="113"/>
    </row>
    <row r="60" spans="1:4" x14ac:dyDescent="0.2">
      <c r="A60" s="103" t="s">
        <v>307</v>
      </c>
      <c r="B60" s="106">
        <v>67</v>
      </c>
      <c r="C60" s="107">
        <v>9941</v>
      </c>
      <c r="D60" s="113">
        <v>44462</v>
      </c>
    </row>
    <row r="61" spans="1:4" x14ac:dyDescent="0.2">
      <c r="A61" s="103" t="s">
        <v>308</v>
      </c>
      <c r="B61" s="106">
        <v>68</v>
      </c>
      <c r="C61" s="107"/>
      <c r="D61" s="113"/>
    </row>
    <row r="62" spans="1:4" x14ac:dyDescent="0.2">
      <c r="A62" s="103" t="s">
        <v>309</v>
      </c>
      <c r="B62" s="106">
        <v>69</v>
      </c>
      <c r="C62" s="107"/>
      <c r="D62" s="113"/>
    </row>
    <row r="63" spans="1:4" x14ac:dyDescent="0.2">
      <c r="A63" s="103" t="s">
        <v>310</v>
      </c>
      <c r="B63" s="106">
        <v>70</v>
      </c>
      <c r="C63" s="107"/>
      <c r="D63" s="113">
        <v>6716000</v>
      </c>
    </row>
    <row r="64" spans="1:4" x14ac:dyDescent="0.2">
      <c r="A64" s="103" t="s">
        <v>296</v>
      </c>
      <c r="B64" s="106">
        <v>71</v>
      </c>
      <c r="C64" s="107"/>
      <c r="D64" s="113"/>
    </row>
    <row r="65" spans="1:4" x14ac:dyDescent="0.2">
      <c r="A65" s="103" t="s">
        <v>311</v>
      </c>
      <c r="B65" s="106">
        <v>72</v>
      </c>
      <c r="C65" s="109"/>
      <c r="D65" s="113"/>
    </row>
    <row r="66" spans="1:4" x14ac:dyDescent="0.2">
      <c r="A66" s="103" t="s">
        <v>312</v>
      </c>
      <c r="B66" s="106">
        <v>73</v>
      </c>
      <c r="C66" s="107">
        <f>112425-1090</f>
        <v>111335</v>
      </c>
      <c r="D66" s="113">
        <v>142489</v>
      </c>
    </row>
    <row r="67" spans="1:4" ht="25.5" x14ac:dyDescent="0.2">
      <c r="A67" s="116" t="s">
        <v>319</v>
      </c>
      <c r="B67" s="101">
        <v>80</v>
      </c>
      <c r="C67" s="117">
        <f>C38-C52</f>
        <v>-3327681</v>
      </c>
      <c r="D67" s="117">
        <f>D38-D52</f>
        <v>-1795804</v>
      </c>
    </row>
    <row r="68" spans="1:4" x14ac:dyDescent="0.2">
      <c r="A68" s="97" t="s">
        <v>313</v>
      </c>
      <c r="B68" s="101"/>
      <c r="C68" s="118"/>
      <c r="D68" s="119"/>
    </row>
    <row r="69" spans="1:4" x14ac:dyDescent="0.2">
      <c r="A69" s="100" t="s">
        <v>323</v>
      </c>
      <c r="B69" s="101">
        <v>90</v>
      </c>
      <c r="C69" s="117">
        <f>SUM(C71:C74)</f>
        <v>0</v>
      </c>
      <c r="D69" s="117">
        <f>SUM(D71:D74)</f>
        <v>1932230</v>
      </c>
    </row>
    <row r="70" spans="1:4" x14ac:dyDescent="0.2">
      <c r="A70" s="103" t="s">
        <v>228</v>
      </c>
      <c r="B70" s="106"/>
      <c r="C70" s="114"/>
      <c r="D70" s="113"/>
    </row>
    <row r="71" spans="1:4" x14ac:dyDescent="0.2">
      <c r="A71" s="103" t="s">
        <v>320</v>
      </c>
      <c r="B71" s="106">
        <v>91</v>
      </c>
      <c r="C71" s="107"/>
      <c r="D71" s="113"/>
    </row>
    <row r="72" spans="1:4" x14ac:dyDescent="0.2">
      <c r="A72" s="103" t="s">
        <v>321</v>
      </c>
      <c r="B72" s="106">
        <v>92</v>
      </c>
      <c r="C72" s="107"/>
      <c r="D72" s="113">
        <v>1932230</v>
      </c>
    </row>
    <row r="73" spans="1:4" x14ac:dyDescent="0.2">
      <c r="A73" s="103" t="s">
        <v>298</v>
      </c>
      <c r="B73" s="106">
        <v>93</v>
      </c>
      <c r="C73" s="110"/>
      <c r="D73" s="115"/>
    </row>
    <row r="74" spans="1:4" x14ac:dyDescent="0.2">
      <c r="A74" s="103" t="s">
        <v>322</v>
      </c>
      <c r="B74" s="106">
        <v>94</v>
      </c>
      <c r="C74" s="107"/>
      <c r="D74" s="113"/>
    </row>
    <row r="75" spans="1:4" x14ac:dyDescent="0.2">
      <c r="A75" s="100" t="s">
        <v>324</v>
      </c>
      <c r="B75" s="98">
        <v>100</v>
      </c>
      <c r="C75" s="117">
        <f>SUM(C77:C81)</f>
        <v>2957508</v>
      </c>
      <c r="D75" s="117">
        <f>SUM(D77:D81)</f>
        <v>2240664</v>
      </c>
    </row>
    <row r="76" spans="1:4" x14ac:dyDescent="0.2">
      <c r="A76" s="103" t="s">
        <v>279</v>
      </c>
      <c r="B76" s="104"/>
      <c r="C76" s="114"/>
      <c r="D76" s="113"/>
    </row>
    <row r="77" spans="1:4" x14ac:dyDescent="0.2">
      <c r="A77" s="103" t="s">
        <v>325</v>
      </c>
      <c r="B77" s="104">
        <v>101</v>
      </c>
      <c r="C77" s="107"/>
      <c r="D77" s="113">
        <v>1930030</v>
      </c>
    </row>
    <row r="78" spans="1:4" x14ac:dyDescent="0.2">
      <c r="A78" s="103" t="s">
        <v>308</v>
      </c>
      <c r="B78" s="104">
        <v>102</v>
      </c>
      <c r="C78" s="110"/>
      <c r="D78" s="115"/>
    </row>
    <row r="79" spans="1:4" x14ac:dyDescent="0.2">
      <c r="A79" s="103" t="s">
        <v>326</v>
      </c>
      <c r="B79" s="104">
        <v>103</v>
      </c>
      <c r="C79" s="107">
        <v>2946491</v>
      </c>
      <c r="D79" s="113">
        <v>300184</v>
      </c>
    </row>
    <row r="80" spans="1:4" x14ac:dyDescent="0.2">
      <c r="A80" s="103" t="s">
        <v>327</v>
      </c>
      <c r="B80" s="104">
        <v>104</v>
      </c>
      <c r="C80" s="107"/>
      <c r="D80" s="113"/>
    </row>
    <row r="81" spans="1:4" ht="24.75" customHeight="1" x14ac:dyDescent="0.2">
      <c r="A81" s="103" t="s">
        <v>328</v>
      </c>
      <c r="B81" s="104">
        <v>105</v>
      </c>
      <c r="C81" s="107">
        <v>11017</v>
      </c>
      <c r="D81" s="113">
        <v>10450</v>
      </c>
    </row>
    <row r="82" spans="1:4" x14ac:dyDescent="0.2">
      <c r="A82" s="116" t="s">
        <v>329</v>
      </c>
      <c r="B82" s="98">
        <v>110</v>
      </c>
      <c r="C82" s="117">
        <f>C69-C75</f>
        <v>-2957508</v>
      </c>
      <c r="D82" s="117">
        <f>D69-D75</f>
        <v>-308434</v>
      </c>
    </row>
    <row r="83" spans="1:4" x14ac:dyDescent="0.2">
      <c r="A83" s="100" t="s">
        <v>330</v>
      </c>
      <c r="B83" s="98">
        <v>120</v>
      </c>
      <c r="C83" s="121">
        <v>809021</v>
      </c>
      <c r="D83" s="119">
        <v>-223659</v>
      </c>
    </row>
    <row r="84" spans="1:4" x14ac:dyDescent="0.2">
      <c r="A84" s="116" t="s">
        <v>331</v>
      </c>
      <c r="B84" s="98">
        <v>130</v>
      </c>
      <c r="C84" s="121">
        <v>672</v>
      </c>
      <c r="D84" s="119">
        <v>-1307</v>
      </c>
    </row>
    <row r="85" spans="1:4" x14ac:dyDescent="0.2">
      <c r="A85" s="116" t="s">
        <v>332</v>
      </c>
      <c r="B85" s="98">
        <v>140</v>
      </c>
      <c r="C85" s="117">
        <f>C36+C67+C82+C83+C84</f>
        <v>1457949</v>
      </c>
      <c r="D85" s="117">
        <f>D36+D67+D82+D83+D84</f>
        <v>796376</v>
      </c>
    </row>
    <row r="86" spans="1:4" x14ac:dyDescent="0.2">
      <c r="A86" s="108" t="s">
        <v>333</v>
      </c>
      <c r="B86" s="104">
        <v>150</v>
      </c>
      <c r="C86" s="113">
        <v>10335554</v>
      </c>
      <c r="D86" s="113">
        <v>9539178</v>
      </c>
    </row>
    <row r="87" spans="1:4" x14ac:dyDescent="0.2">
      <c r="A87" s="108" t="s">
        <v>334</v>
      </c>
      <c r="B87" s="104">
        <v>160</v>
      </c>
      <c r="C87" s="122">
        <f>C86+C85</f>
        <v>11793503</v>
      </c>
      <c r="D87" s="122">
        <f>D86+D85</f>
        <v>10335554</v>
      </c>
    </row>
    <row r="89" spans="1:4" x14ac:dyDescent="0.2">
      <c r="A89" s="123"/>
    </row>
    <row r="90" spans="1:4" x14ac:dyDescent="0.2">
      <c r="A90" s="125" t="str">
        <f>Ф1!A141</f>
        <v xml:space="preserve">Басқарма Төрағасының экономика және қаржы </v>
      </c>
      <c r="B90" s="124"/>
      <c r="C90" s="124"/>
    </row>
    <row r="91" spans="1:4" x14ac:dyDescent="0.2">
      <c r="A91" s="125" t="str">
        <f>Ф1!A142</f>
        <v>жөніндегі орынбасары                                     Чеботарёва Людмила Анатольевна</v>
      </c>
      <c r="B91" s="124"/>
    </row>
    <row r="92" spans="1:4" ht="15" x14ac:dyDescent="0.35">
      <c r="A92" s="126" t="str">
        <f>Ф1!A143</f>
        <v xml:space="preserve">                                                                                           (тегі, аты-жөні)</v>
      </c>
      <c r="B92" s="124"/>
      <c r="C92" s="79" t="s">
        <v>14</v>
      </c>
    </row>
    <row r="93" spans="1:4" x14ac:dyDescent="0.2">
      <c r="A93" s="126"/>
      <c r="B93" s="124"/>
      <c r="C93" s="54" t="s">
        <v>203</v>
      </c>
    </row>
    <row r="94" spans="1:4" x14ac:dyDescent="0.2">
      <c r="A94" s="126"/>
      <c r="B94" s="124"/>
      <c r="C94" s="68"/>
    </row>
    <row r="95" spans="1:4" x14ac:dyDescent="0.2">
      <c r="A95" s="125" t="str">
        <f>Ф1!A146</f>
        <v>Бас бухгалтер                                Оразбекова Динара Тлеукеновна</v>
      </c>
      <c r="C95" s="68"/>
    </row>
    <row r="96" spans="1:4" ht="15" x14ac:dyDescent="0.35">
      <c r="A96" s="126" t="str">
        <f>Ф1!A147</f>
        <v xml:space="preserve">                                                                                          (тегі, аты-жөні)</v>
      </c>
      <c r="C96" s="79" t="s">
        <v>14</v>
      </c>
    </row>
    <row r="97" spans="1:3" x14ac:dyDescent="0.2">
      <c r="A97" s="126" t="str">
        <f>Ф1!A148</f>
        <v>Мөр орны</v>
      </c>
      <c r="C97" s="68" t="s">
        <v>203</v>
      </c>
    </row>
    <row r="98" spans="1:3" x14ac:dyDescent="0.2">
      <c r="A98" s="127"/>
    </row>
  </sheetData>
  <mergeCells count="2">
    <mergeCell ref="C2:D2"/>
    <mergeCell ref="C5:D5"/>
  </mergeCells>
  <pageMargins left="0.70866141732283472" right="0.3" top="0.45" bottom="0.45" header="0.31496062992125984" footer="0.31496062992125984"/>
  <pageSetup paperSize="9" scale="58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K91"/>
  <sheetViews>
    <sheetView tabSelected="1" topLeftCell="A16" zoomScale="90" zoomScaleNormal="90" workbookViewId="0">
      <selection activeCell="A81" sqref="A81"/>
    </sheetView>
  </sheetViews>
  <sheetFormatPr defaultColWidth="9.42578125" defaultRowHeight="12" x14ac:dyDescent="0.2"/>
  <cols>
    <col min="1" max="1" width="76.140625" style="128" customWidth="1"/>
    <col min="2" max="2" width="5.42578125" style="128" customWidth="1"/>
    <col min="3" max="3" width="14.42578125" style="170" bestFit="1" customWidth="1"/>
    <col min="4" max="6" width="13.42578125" style="170" customWidth="1"/>
    <col min="7" max="7" width="16.28515625" style="170" customWidth="1"/>
    <col min="8" max="8" width="15.42578125" style="170" bestFit="1" customWidth="1"/>
    <col min="9" max="9" width="11.5703125" style="128" bestFit="1" customWidth="1"/>
    <col min="10" max="10" width="13" style="128" customWidth="1"/>
    <col min="11" max="11" width="16.5703125" style="128" customWidth="1"/>
    <col min="12" max="14" width="9.42578125" style="131"/>
    <col min="15" max="15" width="9.42578125" style="131" customWidth="1"/>
    <col min="16" max="48" width="9.42578125" style="131"/>
    <col min="49" max="49" width="9.42578125" style="131" customWidth="1"/>
    <col min="50" max="16384" width="9.42578125" style="131"/>
  </cols>
  <sheetData>
    <row r="1" spans="1:11" ht="12.75" x14ac:dyDescent="0.2">
      <c r="B1" s="129"/>
      <c r="C1" s="130"/>
      <c r="D1" s="130"/>
      <c r="E1" s="130"/>
      <c r="F1" s="130"/>
      <c r="G1" s="130"/>
      <c r="H1" s="130"/>
      <c r="I1" s="129"/>
      <c r="J1" s="129"/>
      <c r="K1" s="4"/>
    </row>
    <row r="2" spans="1:11" ht="62.25" customHeight="1" x14ac:dyDescent="0.2">
      <c r="B2" s="129"/>
      <c r="C2" s="130"/>
      <c r="D2" s="130"/>
      <c r="E2" s="130"/>
      <c r="F2" s="130"/>
      <c r="G2" s="130"/>
      <c r="H2" s="130"/>
      <c r="I2" s="129"/>
      <c r="J2" s="189" t="s">
        <v>335</v>
      </c>
      <c r="K2" s="189"/>
    </row>
    <row r="3" spans="1:11" ht="12.75" x14ac:dyDescent="0.2">
      <c r="B3" s="129"/>
      <c r="C3" s="130"/>
      <c r="D3" s="130"/>
      <c r="E3" s="130"/>
      <c r="F3" s="130"/>
      <c r="G3" s="130"/>
      <c r="H3" s="130"/>
      <c r="I3" s="129"/>
      <c r="J3" s="129" t="s">
        <v>336</v>
      </c>
      <c r="K3" s="4"/>
    </row>
    <row r="4" spans="1:11" ht="12.75" x14ac:dyDescent="0.2">
      <c r="B4" s="129"/>
      <c r="C4" s="130"/>
      <c r="D4" s="130"/>
      <c r="E4" s="130"/>
      <c r="F4" s="130"/>
      <c r="G4" s="130"/>
      <c r="H4" s="130"/>
      <c r="I4" s="129"/>
      <c r="J4" s="129"/>
      <c r="K4" s="4"/>
    </row>
    <row r="5" spans="1:11" x14ac:dyDescent="0.2">
      <c r="B5" s="129"/>
      <c r="C5" s="130"/>
      <c r="D5" s="130"/>
      <c r="E5" s="130"/>
      <c r="F5" s="130"/>
      <c r="G5" s="130"/>
      <c r="H5" s="130"/>
      <c r="I5" s="129"/>
      <c r="J5" s="129" t="s">
        <v>337</v>
      </c>
      <c r="K5" s="132"/>
    </row>
    <row r="6" spans="1:11" x14ac:dyDescent="0.2">
      <c r="A6" s="133" t="s">
        <v>205</v>
      </c>
      <c r="B6" s="129"/>
      <c r="C6" s="134" t="str">
        <f>Ф1!C6</f>
        <v xml:space="preserve">Үлбі металлургиялық зауыты АҚ </v>
      </c>
      <c r="D6" s="130"/>
      <c r="E6" s="130"/>
      <c r="F6" s="130"/>
      <c r="G6" s="130"/>
      <c r="H6" s="130"/>
      <c r="I6" s="129"/>
      <c r="J6" s="129"/>
      <c r="K6" s="129"/>
    </row>
    <row r="7" spans="1:11" x14ac:dyDescent="0.2">
      <c r="A7" s="133"/>
      <c r="B7" s="129"/>
      <c r="C7" s="135"/>
      <c r="D7" s="130"/>
      <c r="E7" s="130"/>
      <c r="F7" s="130"/>
      <c r="G7" s="130"/>
      <c r="H7" s="130"/>
      <c r="I7" s="129"/>
      <c r="J7" s="129"/>
      <c r="K7" s="129"/>
    </row>
    <row r="8" spans="1:11" ht="12.75" x14ac:dyDescent="0.2">
      <c r="A8" s="71" t="s">
        <v>340</v>
      </c>
      <c r="B8" s="129"/>
      <c r="C8" s="135"/>
      <c r="D8" s="130"/>
      <c r="E8" s="130"/>
      <c r="F8" s="130"/>
      <c r="G8" s="130"/>
      <c r="H8" s="130"/>
      <c r="I8" s="129"/>
      <c r="J8" s="129"/>
      <c r="K8" s="129"/>
    </row>
    <row r="9" spans="1:11" x14ac:dyDescent="0.2">
      <c r="A9" s="133"/>
      <c r="B9" s="129"/>
      <c r="C9" s="135"/>
      <c r="D9" s="130"/>
      <c r="E9" s="130"/>
      <c r="F9" s="130"/>
      <c r="G9" s="130"/>
      <c r="H9" s="130"/>
      <c r="I9" s="129"/>
      <c r="J9" s="129"/>
      <c r="K9" s="129"/>
    </row>
    <row r="10" spans="1:11" x14ac:dyDescent="0.2">
      <c r="A10" s="133" t="s">
        <v>341</v>
      </c>
      <c r="B10" s="129"/>
      <c r="C10" s="136">
        <v>44196</v>
      </c>
      <c r="D10" s="130"/>
      <c r="E10" s="130"/>
      <c r="F10" s="130"/>
      <c r="G10" s="130"/>
      <c r="H10" s="130"/>
      <c r="I10" s="129"/>
      <c r="J10" s="129"/>
      <c r="K10" s="129"/>
    </row>
    <row r="11" spans="1:11" x14ac:dyDescent="0.2">
      <c r="A11" s="137"/>
      <c r="B11" s="137"/>
      <c r="C11" s="138"/>
      <c r="D11" s="138"/>
      <c r="E11" s="138"/>
      <c r="F11" s="138"/>
      <c r="G11" s="138"/>
      <c r="H11" s="138"/>
      <c r="I11" s="137"/>
      <c r="J11" s="137"/>
      <c r="K11" s="139" t="s">
        <v>108</v>
      </c>
    </row>
    <row r="12" spans="1:11" s="140" customFormat="1" ht="38.25" customHeight="1" x14ac:dyDescent="0.2">
      <c r="A12" s="190" t="s">
        <v>390</v>
      </c>
      <c r="B12" s="190" t="s">
        <v>105</v>
      </c>
      <c r="C12" s="192" t="s">
        <v>391</v>
      </c>
      <c r="D12" s="193"/>
      <c r="E12" s="193"/>
      <c r="F12" s="193"/>
      <c r="G12" s="193"/>
      <c r="H12" s="194"/>
      <c r="I12" s="190" t="s">
        <v>346</v>
      </c>
      <c r="J12" s="190" t="s">
        <v>347</v>
      </c>
      <c r="K12" s="190" t="s">
        <v>348</v>
      </c>
    </row>
    <row r="13" spans="1:11" s="140" customFormat="1" ht="36" x14ac:dyDescent="0.2">
      <c r="A13" s="191"/>
      <c r="B13" s="191"/>
      <c r="C13" s="141" t="s">
        <v>342</v>
      </c>
      <c r="D13" s="141" t="s">
        <v>343</v>
      </c>
      <c r="E13" s="141" t="s">
        <v>344</v>
      </c>
      <c r="F13" s="141" t="s">
        <v>190</v>
      </c>
      <c r="G13" s="141" t="s">
        <v>345</v>
      </c>
      <c r="H13" s="141" t="s">
        <v>192</v>
      </c>
      <c r="I13" s="191"/>
      <c r="J13" s="191"/>
      <c r="K13" s="191"/>
    </row>
    <row r="14" spans="1:11" s="146" customFormat="1" x14ac:dyDescent="0.2">
      <c r="A14" s="142" t="s">
        <v>349</v>
      </c>
      <c r="B14" s="143" t="s">
        <v>0</v>
      </c>
      <c r="C14" s="144">
        <v>2755985</v>
      </c>
      <c r="D14" s="144"/>
      <c r="E14" s="144"/>
      <c r="F14" s="144">
        <v>244174</v>
      </c>
      <c r="G14" s="144">
        <v>63727654</v>
      </c>
      <c r="H14" s="144"/>
      <c r="I14" s="145">
        <f>SUM(C14:H14)</f>
        <v>66727813</v>
      </c>
      <c r="J14" s="145"/>
      <c r="K14" s="145">
        <f t="shared" ref="K14:K18" si="0">I14+J14</f>
        <v>66727813</v>
      </c>
    </row>
    <row r="15" spans="1:11" x14ac:dyDescent="0.2">
      <c r="A15" s="147" t="s">
        <v>350</v>
      </c>
      <c r="B15" s="148" t="s">
        <v>1</v>
      </c>
      <c r="C15" s="144"/>
      <c r="D15" s="144"/>
      <c r="E15" s="144"/>
      <c r="F15" s="144"/>
      <c r="G15" s="144"/>
      <c r="H15" s="144"/>
      <c r="I15" s="145">
        <f>SUM(C15:H15)</f>
        <v>0</v>
      </c>
      <c r="J15" s="145"/>
      <c r="K15" s="145">
        <f t="shared" si="0"/>
        <v>0</v>
      </c>
    </row>
    <row r="16" spans="1:11" x14ac:dyDescent="0.2">
      <c r="A16" s="147" t="s">
        <v>351</v>
      </c>
      <c r="B16" s="148" t="s">
        <v>37</v>
      </c>
      <c r="C16" s="145">
        <f t="shared" ref="C16:H16" si="1">C14+C15</f>
        <v>2755985</v>
      </c>
      <c r="D16" s="145">
        <f t="shared" si="1"/>
        <v>0</v>
      </c>
      <c r="E16" s="145">
        <f t="shared" si="1"/>
        <v>0</v>
      </c>
      <c r="F16" s="145">
        <f t="shared" si="1"/>
        <v>244174</v>
      </c>
      <c r="G16" s="145">
        <f t="shared" si="1"/>
        <v>63727654</v>
      </c>
      <c r="H16" s="145">
        <f t="shared" si="1"/>
        <v>0</v>
      </c>
      <c r="I16" s="145">
        <f t="shared" ref="I16:I19" si="2">SUM(C16:H16)</f>
        <v>66727813</v>
      </c>
      <c r="J16" s="145">
        <f>J14+J15</f>
        <v>0</v>
      </c>
      <c r="K16" s="145">
        <f t="shared" si="0"/>
        <v>66727813</v>
      </c>
    </row>
    <row r="17" spans="1:11" x14ac:dyDescent="0.2">
      <c r="A17" s="147" t="s">
        <v>352</v>
      </c>
      <c r="B17" s="148" t="s">
        <v>19</v>
      </c>
      <c r="C17" s="145">
        <f t="shared" ref="C17:H17" si="3">C18+C19</f>
        <v>0</v>
      </c>
      <c r="D17" s="145">
        <f t="shared" si="3"/>
        <v>0</v>
      </c>
      <c r="E17" s="145">
        <f t="shared" si="3"/>
        <v>0</v>
      </c>
      <c r="F17" s="145">
        <f t="shared" si="3"/>
        <v>-87600</v>
      </c>
      <c r="G17" s="145">
        <f t="shared" si="3"/>
        <v>3269889</v>
      </c>
      <c r="H17" s="145">
        <f t="shared" si="3"/>
        <v>0</v>
      </c>
      <c r="I17" s="145">
        <f t="shared" si="2"/>
        <v>3182289</v>
      </c>
      <c r="J17" s="145">
        <f>J18+J19</f>
        <v>0</v>
      </c>
      <c r="K17" s="145">
        <f t="shared" si="0"/>
        <v>3182289</v>
      </c>
    </row>
    <row r="18" spans="1:11" x14ac:dyDescent="0.2">
      <c r="A18" s="147" t="s">
        <v>353</v>
      </c>
      <c r="B18" s="148" t="s">
        <v>38</v>
      </c>
      <c r="C18" s="149"/>
      <c r="D18" s="149"/>
      <c r="E18" s="149"/>
      <c r="F18" s="149"/>
      <c r="G18" s="144">
        <v>3267132</v>
      </c>
      <c r="H18" s="144"/>
      <c r="I18" s="145">
        <f t="shared" si="2"/>
        <v>3267132</v>
      </c>
      <c r="J18" s="145"/>
      <c r="K18" s="145">
        <f t="shared" si="0"/>
        <v>3267132</v>
      </c>
    </row>
    <row r="19" spans="1:11" x14ac:dyDescent="0.2">
      <c r="A19" s="147" t="s">
        <v>354</v>
      </c>
      <c r="B19" s="148" t="s">
        <v>39</v>
      </c>
      <c r="C19" s="145">
        <f t="shared" ref="C19:H19" si="4">SUM(C21:C29)</f>
        <v>0</v>
      </c>
      <c r="D19" s="145">
        <f t="shared" si="4"/>
        <v>0</v>
      </c>
      <c r="E19" s="145">
        <f t="shared" si="4"/>
        <v>0</v>
      </c>
      <c r="F19" s="145">
        <f t="shared" si="4"/>
        <v>-87600</v>
      </c>
      <c r="G19" s="145">
        <f t="shared" si="4"/>
        <v>2757</v>
      </c>
      <c r="H19" s="145">
        <f t="shared" si="4"/>
        <v>0</v>
      </c>
      <c r="I19" s="145">
        <f t="shared" si="2"/>
        <v>-84843</v>
      </c>
      <c r="J19" s="150">
        <f>SUM(J21:J29)</f>
        <v>0</v>
      </c>
      <c r="K19" s="145">
        <f>I19+J19</f>
        <v>-84843</v>
      </c>
    </row>
    <row r="20" spans="1:11" x14ac:dyDescent="0.2">
      <c r="A20" s="147" t="s">
        <v>228</v>
      </c>
      <c r="B20" s="148"/>
      <c r="C20" s="144"/>
      <c r="D20" s="144"/>
      <c r="E20" s="144"/>
      <c r="F20" s="144"/>
      <c r="G20" s="144"/>
      <c r="H20" s="144"/>
      <c r="I20" s="151"/>
      <c r="J20" s="144"/>
      <c r="K20" s="144"/>
    </row>
    <row r="21" spans="1:11" ht="24" x14ac:dyDescent="0.2">
      <c r="A21" s="147" t="s">
        <v>355</v>
      </c>
      <c r="B21" s="148" t="s">
        <v>40</v>
      </c>
      <c r="C21" s="149"/>
      <c r="D21" s="149"/>
      <c r="E21" s="149"/>
      <c r="F21" s="144"/>
      <c r="G21" s="149"/>
      <c r="H21" s="149"/>
      <c r="I21" s="152"/>
      <c r="J21" s="152"/>
      <c r="K21" s="153">
        <f t="shared" ref="K21:K47" si="5">I21+J21</f>
        <v>0</v>
      </c>
    </row>
    <row r="22" spans="1:11" ht="24" x14ac:dyDescent="0.2">
      <c r="A22" s="147" t="s">
        <v>356</v>
      </c>
      <c r="B22" s="148" t="s">
        <v>41</v>
      </c>
      <c r="C22" s="149"/>
      <c r="D22" s="149"/>
      <c r="E22" s="149"/>
      <c r="F22" s="144"/>
      <c r="G22" s="144"/>
      <c r="H22" s="144"/>
      <c r="I22" s="145">
        <f>SUM(C22:H22)</f>
        <v>0</v>
      </c>
      <c r="J22" s="145"/>
      <c r="K22" s="153">
        <f t="shared" si="5"/>
        <v>0</v>
      </c>
    </row>
    <row r="23" spans="1:11" ht="24" x14ac:dyDescent="0.2">
      <c r="A23" s="147" t="s">
        <v>357</v>
      </c>
      <c r="B23" s="148" t="s">
        <v>42</v>
      </c>
      <c r="C23" s="149"/>
      <c r="D23" s="149"/>
      <c r="E23" s="149"/>
      <c r="F23" s="144"/>
      <c r="G23" s="144"/>
      <c r="H23" s="144"/>
      <c r="I23" s="152"/>
      <c r="J23" s="152"/>
      <c r="K23" s="153">
        <f t="shared" si="5"/>
        <v>0</v>
      </c>
    </row>
    <row r="24" spans="1:11" ht="24" x14ac:dyDescent="0.2">
      <c r="A24" s="147" t="s">
        <v>230</v>
      </c>
      <c r="B24" s="148" t="s">
        <v>43</v>
      </c>
      <c r="C24" s="149"/>
      <c r="D24" s="149"/>
      <c r="E24" s="149"/>
      <c r="F24" s="144"/>
      <c r="G24" s="144">
        <v>-2166</v>
      </c>
      <c r="H24" s="144"/>
      <c r="I24" s="145">
        <f t="shared" ref="I24:I30" si="6">SUM(C24:H24)</f>
        <v>-2166</v>
      </c>
      <c r="J24" s="145"/>
      <c r="K24" s="153">
        <f t="shared" si="5"/>
        <v>-2166</v>
      </c>
    </row>
    <row r="25" spans="1:11" x14ac:dyDescent="0.2">
      <c r="A25" s="147" t="s">
        <v>238</v>
      </c>
      <c r="B25" s="148" t="s">
        <v>44</v>
      </c>
      <c r="C25" s="149"/>
      <c r="D25" s="149"/>
      <c r="E25" s="149"/>
      <c r="F25" s="144"/>
      <c r="G25" s="144">
        <v>4923</v>
      </c>
      <c r="H25" s="144"/>
      <c r="I25" s="145">
        <f t="shared" si="6"/>
        <v>4923</v>
      </c>
      <c r="J25" s="145"/>
      <c r="K25" s="153">
        <f t="shared" si="5"/>
        <v>4923</v>
      </c>
    </row>
    <row r="26" spans="1:11" x14ac:dyDescent="0.2">
      <c r="A26" s="147" t="s">
        <v>251</v>
      </c>
      <c r="B26" s="148" t="s">
        <v>45</v>
      </c>
      <c r="C26" s="149"/>
      <c r="D26" s="149"/>
      <c r="E26" s="149"/>
      <c r="F26" s="144"/>
      <c r="G26" s="144"/>
      <c r="H26" s="144"/>
      <c r="I26" s="145">
        <f t="shared" si="6"/>
        <v>0</v>
      </c>
      <c r="J26" s="145"/>
      <c r="K26" s="153">
        <f t="shared" si="5"/>
        <v>0</v>
      </c>
    </row>
    <row r="27" spans="1:11" x14ac:dyDescent="0.2">
      <c r="A27" s="147" t="s">
        <v>358</v>
      </c>
      <c r="B27" s="148" t="s">
        <v>46</v>
      </c>
      <c r="C27" s="149"/>
      <c r="D27" s="149"/>
      <c r="E27" s="149"/>
      <c r="F27" s="144"/>
      <c r="G27" s="144"/>
      <c r="H27" s="144"/>
      <c r="I27" s="145">
        <f t="shared" si="6"/>
        <v>0</v>
      </c>
      <c r="J27" s="145"/>
      <c r="K27" s="153">
        <f t="shared" si="5"/>
        <v>0</v>
      </c>
    </row>
    <row r="28" spans="1:11" x14ac:dyDescent="0.2">
      <c r="A28" s="147" t="s">
        <v>359</v>
      </c>
      <c r="B28" s="148" t="s">
        <v>47</v>
      </c>
      <c r="C28" s="144"/>
      <c r="D28" s="144"/>
      <c r="E28" s="144"/>
      <c r="F28" s="144"/>
      <c r="G28" s="144"/>
      <c r="H28" s="144"/>
      <c r="I28" s="145">
        <f t="shared" si="6"/>
        <v>0</v>
      </c>
      <c r="J28" s="145"/>
      <c r="K28" s="153">
        <f t="shared" si="5"/>
        <v>0</v>
      </c>
    </row>
    <row r="29" spans="1:11" s="160" customFormat="1" ht="15.75" customHeight="1" x14ac:dyDescent="0.2">
      <c r="A29" s="154" t="s">
        <v>232</v>
      </c>
      <c r="B29" s="155" t="s">
        <v>48</v>
      </c>
      <c r="C29" s="156"/>
      <c r="D29" s="156"/>
      <c r="E29" s="156"/>
      <c r="F29" s="157">
        <v>-87600</v>
      </c>
      <c r="G29" s="157"/>
      <c r="H29" s="157"/>
      <c r="I29" s="158">
        <f t="shared" si="6"/>
        <v>-87600</v>
      </c>
      <c r="J29" s="158"/>
      <c r="K29" s="159">
        <f t="shared" si="5"/>
        <v>-87600</v>
      </c>
    </row>
    <row r="30" spans="1:11" x14ac:dyDescent="0.2">
      <c r="A30" s="147" t="s">
        <v>360</v>
      </c>
      <c r="B30" s="148" t="s">
        <v>49</v>
      </c>
      <c r="C30" s="161">
        <f>SUM(C32,C37:C45)</f>
        <v>0</v>
      </c>
      <c r="D30" s="161">
        <f t="shared" ref="D30:J30" si="7">SUM(D32,D37:D45)</f>
        <v>0</v>
      </c>
      <c r="E30" s="161">
        <f t="shared" si="7"/>
        <v>0</v>
      </c>
      <c r="F30" s="161">
        <f t="shared" si="7"/>
        <v>0</v>
      </c>
      <c r="G30" s="161">
        <f t="shared" si="7"/>
        <v>-300184</v>
      </c>
      <c r="H30" s="161">
        <f t="shared" si="7"/>
        <v>0</v>
      </c>
      <c r="I30" s="145">
        <f t="shared" si="6"/>
        <v>-300184</v>
      </c>
      <c r="J30" s="150">
        <f t="shared" si="7"/>
        <v>0</v>
      </c>
      <c r="K30" s="145">
        <f t="shared" si="5"/>
        <v>-300184</v>
      </c>
    </row>
    <row r="31" spans="1:11" x14ac:dyDescent="0.2">
      <c r="A31" s="147" t="s">
        <v>228</v>
      </c>
      <c r="B31" s="148"/>
      <c r="C31" s="162"/>
      <c r="D31" s="162"/>
      <c r="E31" s="162"/>
      <c r="F31" s="162"/>
      <c r="G31" s="162"/>
      <c r="H31" s="162"/>
      <c r="I31" s="145"/>
      <c r="J31" s="151"/>
      <c r="K31" s="145"/>
    </row>
    <row r="32" spans="1:11" x14ac:dyDescent="0.2">
      <c r="A32" s="147" t="s">
        <v>361</v>
      </c>
      <c r="B32" s="148" t="s">
        <v>50</v>
      </c>
      <c r="C32" s="161">
        <f t="shared" ref="C32:H32" si="8">SUM(C34:C36)</f>
        <v>0</v>
      </c>
      <c r="D32" s="161">
        <f t="shared" si="8"/>
        <v>0</v>
      </c>
      <c r="E32" s="161">
        <f t="shared" si="8"/>
        <v>0</v>
      </c>
      <c r="F32" s="161">
        <f t="shared" si="8"/>
        <v>0</v>
      </c>
      <c r="G32" s="161">
        <f t="shared" si="8"/>
        <v>0</v>
      </c>
      <c r="H32" s="161">
        <f t="shared" si="8"/>
        <v>0</v>
      </c>
      <c r="I32" s="145">
        <f>SUM(C32:H32)</f>
        <v>0</v>
      </c>
      <c r="J32" s="150">
        <f>SUM(J34:J36)</f>
        <v>0</v>
      </c>
      <c r="K32" s="145">
        <f t="shared" si="5"/>
        <v>0</v>
      </c>
    </row>
    <row r="33" spans="1:11" x14ac:dyDescent="0.2">
      <c r="A33" s="147" t="s">
        <v>228</v>
      </c>
      <c r="B33" s="148"/>
      <c r="C33" s="162"/>
      <c r="D33" s="162"/>
      <c r="E33" s="162"/>
      <c r="F33" s="162"/>
      <c r="G33" s="162"/>
      <c r="H33" s="162"/>
      <c r="I33" s="144"/>
      <c r="J33" s="151"/>
      <c r="K33" s="145"/>
    </row>
    <row r="34" spans="1:11" x14ac:dyDescent="0.2">
      <c r="A34" s="147" t="s">
        <v>362</v>
      </c>
      <c r="B34" s="148"/>
      <c r="C34" s="144"/>
      <c r="D34" s="144"/>
      <c r="E34" s="144"/>
      <c r="F34" s="144"/>
      <c r="G34" s="144"/>
      <c r="H34" s="144"/>
      <c r="I34" s="145">
        <f>SUM(C34:H34)</f>
        <v>0</v>
      </c>
      <c r="J34" s="145"/>
      <c r="K34" s="145">
        <f t="shared" si="5"/>
        <v>0</v>
      </c>
    </row>
    <row r="35" spans="1:11" x14ac:dyDescent="0.2">
      <c r="A35" s="175" t="s">
        <v>363</v>
      </c>
      <c r="B35" s="148"/>
      <c r="C35" s="144"/>
      <c r="D35" s="144"/>
      <c r="E35" s="144"/>
      <c r="F35" s="144"/>
      <c r="G35" s="144"/>
      <c r="H35" s="144"/>
      <c r="I35" s="145">
        <f t="shared" ref="I35:I81" si="9">SUM(C35:H35)</f>
        <v>0</v>
      </c>
      <c r="J35" s="145"/>
      <c r="K35" s="145">
        <f t="shared" si="5"/>
        <v>0</v>
      </c>
    </row>
    <row r="36" spans="1:11" x14ac:dyDescent="0.2">
      <c r="A36" s="147" t="s">
        <v>364</v>
      </c>
      <c r="B36" s="148"/>
      <c r="C36" s="144"/>
      <c r="D36" s="144"/>
      <c r="E36" s="144"/>
      <c r="F36" s="144"/>
      <c r="G36" s="144"/>
      <c r="H36" s="144"/>
      <c r="I36" s="145">
        <f t="shared" si="9"/>
        <v>0</v>
      </c>
      <c r="J36" s="145"/>
      <c r="K36" s="145">
        <f t="shared" si="5"/>
        <v>0</v>
      </c>
    </row>
    <row r="37" spans="1:11" x14ac:dyDescent="0.2">
      <c r="A37" s="147" t="s">
        <v>365</v>
      </c>
      <c r="B37" s="148" t="s">
        <v>51</v>
      </c>
      <c r="C37" s="144"/>
      <c r="D37" s="144"/>
      <c r="E37" s="144"/>
      <c r="F37" s="144"/>
      <c r="G37" s="144"/>
      <c r="H37" s="144"/>
      <c r="I37" s="145">
        <f t="shared" si="9"/>
        <v>0</v>
      </c>
      <c r="J37" s="145"/>
      <c r="K37" s="145">
        <f t="shared" si="5"/>
        <v>0</v>
      </c>
    </row>
    <row r="38" spans="1:11" x14ac:dyDescent="0.2">
      <c r="A38" s="147" t="s">
        <v>366</v>
      </c>
      <c r="B38" s="148" t="s">
        <v>52</v>
      </c>
      <c r="C38" s="144"/>
      <c r="D38" s="144"/>
      <c r="E38" s="144"/>
      <c r="F38" s="144"/>
      <c r="G38" s="144"/>
      <c r="H38" s="144"/>
      <c r="I38" s="145">
        <f t="shared" si="9"/>
        <v>0</v>
      </c>
      <c r="J38" s="145"/>
      <c r="K38" s="145">
        <f t="shared" si="5"/>
        <v>0</v>
      </c>
    </row>
    <row r="39" spans="1:11" x14ac:dyDescent="0.2">
      <c r="A39" s="147" t="s">
        <v>367</v>
      </c>
      <c r="B39" s="148" t="s">
        <v>53</v>
      </c>
      <c r="C39" s="144"/>
      <c r="D39" s="144"/>
      <c r="E39" s="144"/>
      <c r="F39" s="144"/>
      <c r="G39" s="144"/>
      <c r="H39" s="144"/>
      <c r="I39" s="145">
        <f t="shared" si="9"/>
        <v>0</v>
      </c>
      <c r="J39" s="145"/>
      <c r="K39" s="145">
        <f t="shared" si="5"/>
        <v>0</v>
      </c>
    </row>
    <row r="40" spans="1:11" x14ac:dyDescent="0.2">
      <c r="A40" s="147" t="s">
        <v>368</v>
      </c>
      <c r="B40" s="148" t="s">
        <v>54</v>
      </c>
      <c r="C40" s="144"/>
      <c r="D40" s="144"/>
      <c r="E40" s="144"/>
      <c r="F40" s="144"/>
      <c r="G40" s="144"/>
      <c r="H40" s="144"/>
      <c r="I40" s="145">
        <f t="shared" si="9"/>
        <v>0</v>
      </c>
      <c r="J40" s="145"/>
      <c r="K40" s="145">
        <f t="shared" si="5"/>
        <v>0</v>
      </c>
    </row>
    <row r="41" spans="1:11" x14ac:dyDescent="0.2">
      <c r="A41" s="147" t="s">
        <v>369</v>
      </c>
      <c r="B41" s="148" t="s">
        <v>55</v>
      </c>
      <c r="C41" s="144"/>
      <c r="D41" s="144"/>
      <c r="E41" s="144"/>
      <c r="F41" s="144"/>
      <c r="G41" s="144">
        <v>-300184</v>
      </c>
      <c r="H41" s="144"/>
      <c r="I41" s="145">
        <f t="shared" si="9"/>
        <v>-300184</v>
      </c>
      <c r="J41" s="145"/>
      <c r="K41" s="145">
        <f t="shared" si="5"/>
        <v>-300184</v>
      </c>
    </row>
    <row r="42" spans="1:11" x14ac:dyDescent="0.2">
      <c r="A42" s="147" t="s">
        <v>370</v>
      </c>
      <c r="B42" s="148" t="s">
        <v>56</v>
      </c>
      <c r="C42" s="144"/>
      <c r="D42" s="144"/>
      <c r="E42" s="144"/>
      <c r="F42" s="144"/>
      <c r="G42" s="144"/>
      <c r="H42" s="144"/>
      <c r="I42" s="145">
        <f t="shared" si="9"/>
        <v>0</v>
      </c>
      <c r="J42" s="145"/>
      <c r="K42" s="145">
        <f t="shared" si="5"/>
        <v>0</v>
      </c>
    </row>
    <row r="43" spans="1:11" x14ac:dyDescent="0.2">
      <c r="A43" s="147" t="s">
        <v>371</v>
      </c>
      <c r="B43" s="148" t="s">
        <v>57</v>
      </c>
      <c r="C43" s="144"/>
      <c r="D43" s="144"/>
      <c r="E43" s="144"/>
      <c r="F43" s="144"/>
      <c r="G43" s="144"/>
      <c r="H43" s="144"/>
      <c r="I43" s="145">
        <f t="shared" si="9"/>
        <v>0</v>
      </c>
      <c r="J43" s="145"/>
      <c r="K43" s="145">
        <f t="shared" si="5"/>
        <v>0</v>
      </c>
    </row>
    <row r="44" spans="1:11" x14ac:dyDescent="0.2">
      <c r="A44" s="147" t="s">
        <v>372</v>
      </c>
      <c r="B44" s="148" t="s">
        <v>58</v>
      </c>
      <c r="C44" s="144"/>
      <c r="D44" s="144"/>
      <c r="E44" s="144"/>
      <c r="F44" s="144"/>
      <c r="G44" s="144"/>
      <c r="H44" s="144"/>
      <c r="I44" s="145">
        <f t="shared" si="9"/>
        <v>0</v>
      </c>
      <c r="J44" s="145"/>
      <c r="K44" s="145">
        <f t="shared" si="5"/>
        <v>0</v>
      </c>
    </row>
    <row r="45" spans="1:11" x14ac:dyDescent="0.2">
      <c r="A45" s="147" t="s">
        <v>373</v>
      </c>
      <c r="B45" s="148" t="s">
        <v>59</v>
      </c>
      <c r="C45" s="144"/>
      <c r="D45" s="144"/>
      <c r="E45" s="144"/>
      <c r="F45" s="144"/>
      <c r="G45" s="144"/>
      <c r="H45" s="144"/>
      <c r="I45" s="145">
        <f t="shared" si="9"/>
        <v>0</v>
      </c>
      <c r="J45" s="145"/>
      <c r="K45" s="145">
        <f t="shared" si="5"/>
        <v>0</v>
      </c>
    </row>
    <row r="46" spans="1:11" s="146" customFormat="1" x14ac:dyDescent="0.2">
      <c r="A46" s="142" t="s">
        <v>389</v>
      </c>
      <c r="B46" s="143" t="s">
        <v>60</v>
      </c>
      <c r="C46" s="161">
        <f t="shared" ref="C46:H46" si="10">SUM(C16+C17+C30)</f>
        <v>2755985</v>
      </c>
      <c r="D46" s="161">
        <f t="shared" si="10"/>
        <v>0</v>
      </c>
      <c r="E46" s="161">
        <f t="shared" si="10"/>
        <v>0</v>
      </c>
      <c r="F46" s="161">
        <f t="shared" si="10"/>
        <v>156574</v>
      </c>
      <c r="G46" s="161">
        <f t="shared" si="10"/>
        <v>66697359</v>
      </c>
      <c r="H46" s="161">
        <f t="shared" si="10"/>
        <v>0</v>
      </c>
      <c r="I46" s="145">
        <f t="shared" si="9"/>
        <v>69609918</v>
      </c>
      <c r="J46" s="150">
        <f>SUM(J16+J17+J30)</f>
        <v>0</v>
      </c>
      <c r="K46" s="145">
        <f t="shared" si="5"/>
        <v>69609918</v>
      </c>
    </row>
    <row r="47" spans="1:11" x14ac:dyDescent="0.2">
      <c r="A47" s="147" t="s">
        <v>374</v>
      </c>
      <c r="B47" s="148" t="s">
        <v>61</v>
      </c>
      <c r="C47" s="144"/>
      <c r="D47" s="144"/>
      <c r="E47" s="144"/>
      <c r="F47" s="144"/>
      <c r="G47" s="144"/>
      <c r="H47" s="144"/>
      <c r="I47" s="145">
        <f t="shared" si="9"/>
        <v>0</v>
      </c>
      <c r="J47" s="145"/>
      <c r="K47" s="145">
        <f t="shared" si="5"/>
        <v>0</v>
      </c>
    </row>
    <row r="48" spans="1:11" ht="12.75" x14ac:dyDescent="0.2">
      <c r="A48" s="171" t="s">
        <v>375</v>
      </c>
      <c r="B48" s="172"/>
      <c r="C48" s="173"/>
      <c r="D48" s="173"/>
      <c r="E48" s="173"/>
      <c r="F48" s="173"/>
      <c r="G48" s="173"/>
      <c r="H48" s="173"/>
      <c r="I48" s="174"/>
      <c r="J48" s="174"/>
      <c r="K48" s="174"/>
    </row>
    <row r="49" spans="1:11" ht="12.75" x14ac:dyDescent="0.2">
      <c r="A49" s="171" t="s">
        <v>376</v>
      </c>
      <c r="B49" s="172"/>
      <c r="C49" s="173"/>
      <c r="D49" s="173"/>
      <c r="E49" s="173"/>
      <c r="F49" s="173"/>
      <c r="G49" s="173"/>
      <c r="H49" s="173"/>
      <c r="I49" s="174"/>
      <c r="J49" s="174"/>
      <c r="K49" s="174"/>
    </row>
    <row r="50" spans="1:11" ht="12.75" x14ac:dyDescent="0.2">
      <c r="A50" s="171" t="s">
        <v>377</v>
      </c>
      <c r="B50" s="172"/>
      <c r="C50" s="173"/>
      <c r="D50" s="173"/>
      <c r="E50" s="173"/>
      <c r="F50" s="173"/>
      <c r="G50" s="173"/>
      <c r="H50" s="173"/>
      <c r="I50" s="174"/>
      <c r="J50" s="174"/>
      <c r="K50" s="174"/>
    </row>
    <row r="51" spans="1:11" x14ac:dyDescent="0.2">
      <c r="A51" s="175" t="s">
        <v>378</v>
      </c>
      <c r="B51" s="172" t="s">
        <v>62</v>
      </c>
      <c r="C51" s="176">
        <f t="shared" ref="C51:H51" si="11">C46+C47</f>
        <v>2755985</v>
      </c>
      <c r="D51" s="176">
        <f t="shared" si="11"/>
        <v>0</v>
      </c>
      <c r="E51" s="176">
        <f t="shared" si="11"/>
        <v>0</v>
      </c>
      <c r="F51" s="176">
        <f t="shared" si="11"/>
        <v>156574</v>
      </c>
      <c r="G51" s="176">
        <f t="shared" si="11"/>
        <v>66697359</v>
      </c>
      <c r="H51" s="176">
        <f t="shared" si="11"/>
        <v>0</v>
      </c>
      <c r="I51" s="174">
        <f t="shared" si="9"/>
        <v>69609918</v>
      </c>
      <c r="J51" s="177">
        <f>J46+J47</f>
        <v>0</v>
      </c>
      <c r="K51" s="174">
        <f t="shared" ref="K51:K54" si="12">I51+J51</f>
        <v>69609918</v>
      </c>
    </row>
    <row r="52" spans="1:11" x14ac:dyDescent="0.2">
      <c r="A52" s="175" t="s">
        <v>379</v>
      </c>
      <c r="B52" s="172" t="s">
        <v>36</v>
      </c>
      <c r="C52" s="176">
        <f t="shared" ref="C52:H52" si="13">C53+C54</f>
        <v>0</v>
      </c>
      <c r="D52" s="176">
        <f t="shared" si="13"/>
        <v>0</v>
      </c>
      <c r="E52" s="176">
        <f t="shared" si="13"/>
        <v>0</v>
      </c>
      <c r="F52" s="176">
        <f t="shared" si="13"/>
        <v>76261</v>
      </c>
      <c r="G52" s="176">
        <f t="shared" si="13"/>
        <v>5452841</v>
      </c>
      <c r="H52" s="176">
        <f t="shared" si="13"/>
        <v>0</v>
      </c>
      <c r="I52" s="174">
        <f t="shared" si="9"/>
        <v>5529102</v>
      </c>
      <c r="J52" s="177">
        <f>J53+J54</f>
        <v>0</v>
      </c>
      <c r="K52" s="174">
        <f t="shared" si="12"/>
        <v>5529102</v>
      </c>
    </row>
    <row r="53" spans="1:11" x14ac:dyDescent="0.2">
      <c r="A53" s="175" t="s">
        <v>353</v>
      </c>
      <c r="B53" s="172" t="s">
        <v>63</v>
      </c>
      <c r="C53" s="173"/>
      <c r="D53" s="178"/>
      <c r="E53" s="178"/>
      <c r="F53" s="178"/>
      <c r="G53" s="173">
        <f>'[58]5'!H2463</f>
        <v>5478678</v>
      </c>
      <c r="H53" s="173"/>
      <c r="I53" s="174">
        <f t="shared" si="9"/>
        <v>5478678</v>
      </c>
      <c r="J53" s="174"/>
      <c r="K53" s="174">
        <f t="shared" si="12"/>
        <v>5478678</v>
      </c>
    </row>
    <row r="54" spans="1:11" x14ac:dyDescent="0.2">
      <c r="A54" s="175" t="s">
        <v>380</v>
      </c>
      <c r="B54" s="172" t="s">
        <v>64</v>
      </c>
      <c r="C54" s="174">
        <f t="shared" ref="C54:H54" si="14">SUM(C56:C64)</f>
        <v>0</v>
      </c>
      <c r="D54" s="174">
        <f t="shared" si="14"/>
        <v>0</v>
      </c>
      <c r="E54" s="174">
        <f t="shared" si="14"/>
        <v>0</v>
      </c>
      <c r="F54" s="174">
        <f t="shared" si="14"/>
        <v>76261</v>
      </c>
      <c r="G54" s="174">
        <f t="shared" si="14"/>
        <v>-25837</v>
      </c>
      <c r="H54" s="174">
        <f t="shared" si="14"/>
        <v>0</v>
      </c>
      <c r="I54" s="174">
        <f t="shared" si="9"/>
        <v>50424</v>
      </c>
      <c r="J54" s="177">
        <f>SUM(J56:J64)</f>
        <v>0</v>
      </c>
      <c r="K54" s="174">
        <f t="shared" si="12"/>
        <v>50424</v>
      </c>
    </row>
    <row r="55" spans="1:11" x14ac:dyDescent="0.2">
      <c r="A55" s="175" t="s">
        <v>228</v>
      </c>
      <c r="B55" s="172"/>
      <c r="C55" s="173"/>
      <c r="D55" s="173"/>
      <c r="E55" s="173"/>
      <c r="F55" s="173"/>
      <c r="G55" s="173"/>
      <c r="H55" s="173"/>
      <c r="I55" s="174">
        <f t="shared" si="9"/>
        <v>0</v>
      </c>
      <c r="J55" s="179"/>
      <c r="K55" s="174"/>
    </row>
    <row r="56" spans="1:11" ht="24" x14ac:dyDescent="0.2">
      <c r="A56" s="175" t="s">
        <v>355</v>
      </c>
      <c r="B56" s="172" t="s">
        <v>65</v>
      </c>
      <c r="C56" s="178"/>
      <c r="D56" s="178"/>
      <c r="E56" s="178"/>
      <c r="F56" s="173"/>
      <c r="G56" s="178"/>
      <c r="H56" s="178"/>
      <c r="I56" s="174">
        <f t="shared" si="9"/>
        <v>0</v>
      </c>
      <c r="J56" s="174"/>
      <c r="K56" s="174">
        <f t="shared" ref="K56:K65" si="15">I56+J56</f>
        <v>0</v>
      </c>
    </row>
    <row r="57" spans="1:11" ht="24" x14ac:dyDescent="0.2">
      <c r="A57" s="147" t="s">
        <v>356</v>
      </c>
      <c r="B57" s="148" t="s">
        <v>66</v>
      </c>
      <c r="C57" s="144"/>
      <c r="D57" s="144"/>
      <c r="E57" s="144"/>
      <c r="F57" s="144"/>
      <c r="G57" s="144"/>
      <c r="H57" s="144"/>
      <c r="I57" s="145">
        <f t="shared" si="9"/>
        <v>0</v>
      </c>
      <c r="J57" s="145"/>
      <c r="K57" s="145">
        <f t="shared" si="15"/>
        <v>0</v>
      </c>
    </row>
    <row r="58" spans="1:11" x14ac:dyDescent="0.2">
      <c r="A58" s="147" t="s">
        <v>387</v>
      </c>
      <c r="B58" s="148" t="s">
        <v>67</v>
      </c>
      <c r="C58" s="149"/>
      <c r="D58" s="149"/>
      <c r="E58" s="149"/>
      <c r="F58" s="144"/>
      <c r="G58" s="149"/>
      <c r="H58" s="149"/>
      <c r="I58" s="145">
        <f t="shared" si="9"/>
        <v>0</v>
      </c>
      <c r="J58" s="145"/>
      <c r="K58" s="145">
        <f t="shared" si="15"/>
        <v>0</v>
      </c>
    </row>
    <row r="59" spans="1:11" ht="24" x14ac:dyDescent="0.2">
      <c r="A59" s="147" t="s">
        <v>381</v>
      </c>
      <c r="B59" s="148" t="s">
        <v>68</v>
      </c>
      <c r="C59" s="144"/>
      <c r="D59" s="144"/>
      <c r="E59" s="144"/>
      <c r="F59" s="144"/>
      <c r="G59" s="144">
        <v>-497</v>
      </c>
      <c r="H59" s="144"/>
      <c r="I59" s="145">
        <f t="shared" si="9"/>
        <v>-497</v>
      </c>
      <c r="J59" s="145"/>
      <c r="K59" s="145">
        <f t="shared" si="15"/>
        <v>-497</v>
      </c>
    </row>
    <row r="60" spans="1:11" x14ac:dyDescent="0.2">
      <c r="A60" s="147" t="s">
        <v>238</v>
      </c>
      <c r="B60" s="148" t="s">
        <v>69</v>
      </c>
      <c r="C60" s="144"/>
      <c r="D60" s="144"/>
      <c r="E60" s="144"/>
      <c r="F60" s="144"/>
      <c r="G60" s="144">
        <f>Ф2!C45</f>
        <v>-25340</v>
      </c>
      <c r="H60" s="144"/>
      <c r="I60" s="145">
        <f t="shared" si="9"/>
        <v>-25340</v>
      </c>
      <c r="J60" s="145"/>
      <c r="K60" s="145">
        <f t="shared" si="15"/>
        <v>-25340</v>
      </c>
    </row>
    <row r="61" spans="1:11" x14ac:dyDescent="0.2">
      <c r="A61" s="147" t="s">
        <v>251</v>
      </c>
      <c r="B61" s="148" t="s">
        <v>70</v>
      </c>
      <c r="C61" s="149"/>
      <c r="D61" s="149"/>
      <c r="E61" s="144"/>
      <c r="F61" s="144"/>
      <c r="G61" s="149"/>
      <c r="H61" s="149"/>
      <c r="I61" s="145">
        <f t="shared" si="9"/>
        <v>0</v>
      </c>
      <c r="J61" s="145"/>
      <c r="K61" s="145">
        <f t="shared" si="15"/>
        <v>0</v>
      </c>
    </row>
    <row r="62" spans="1:11" ht="23.25" customHeight="1" x14ac:dyDescent="0.2">
      <c r="A62" s="147" t="s">
        <v>382</v>
      </c>
      <c r="B62" s="148" t="s">
        <v>71</v>
      </c>
      <c r="C62" s="149"/>
      <c r="D62" s="149"/>
      <c r="E62" s="149"/>
      <c r="F62" s="144"/>
      <c r="G62" s="149"/>
      <c r="H62" s="149"/>
      <c r="I62" s="145">
        <f t="shared" si="9"/>
        <v>0</v>
      </c>
      <c r="J62" s="145"/>
      <c r="K62" s="145">
        <f t="shared" si="15"/>
        <v>0</v>
      </c>
    </row>
    <row r="63" spans="1:11" x14ac:dyDescent="0.2">
      <c r="A63" s="147" t="s">
        <v>359</v>
      </c>
      <c r="B63" s="148" t="s">
        <v>72</v>
      </c>
      <c r="C63" s="144"/>
      <c r="D63" s="144"/>
      <c r="E63" s="144"/>
      <c r="F63" s="144"/>
      <c r="G63" s="144"/>
      <c r="H63" s="144"/>
      <c r="I63" s="145">
        <f t="shared" si="9"/>
        <v>0</v>
      </c>
      <c r="J63" s="145"/>
      <c r="K63" s="145">
        <f t="shared" si="15"/>
        <v>0</v>
      </c>
    </row>
    <row r="64" spans="1:11" x14ac:dyDescent="0.2">
      <c r="A64" s="147" t="s">
        <v>383</v>
      </c>
      <c r="B64" s="148" t="s">
        <v>73</v>
      </c>
      <c r="C64" s="149"/>
      <c r="D64" s="149"/>
      <c r="E64" s="149"/>
      <c r="F64" s="144">
        <v>76261</v>
      </c>
      <c r="G64" s="149"/>
      <c r="H64" s="149"/>
      <c r="I64" s="145">
        <f t="shared" si="9"/>
        <v>76261</v>
      </c>
      <c r="J64" s="145"/>
      <c r="K64" s="145">
        <f t="shared" si="15"/>
        <v>76261</v>
      </c>
    </row>
    <row r="65" spans="1:11" x14ac:dyDescent="0.2">
      <c r="A65" s="147" t="s">
        <v>384</v>
      </c>
      <c r="B65" s="148" t="s">
        <v>74</v>
      </c>
      <c r="C65" s="161">
        <f>SUM(C67,C72:C80)</f>
        <v>0</v>
      </c>
      <c r="D65" s="161">
        <f t="shared" ref="D65:J65" si="16">SUM(D67,D72:D80)</f>
        <v>0</v>
      </c>
      <c r="E65" s="161">
        <f t="shared" si="16"/>
        <v>0</v>
      </c>
      <c r="F65" s="161">
        <f t="shared" si="16"/>
        <v>0</v>
      </c>
      <c r="G65" s="161">
        <f t="shared" si="16"/>
        <v>-3214167</v>
      </c>
      <c r="H65" s="161">
        <f t="shared" si="16"/>
        <v>0</v>
      </c>
      <c r="I65" s="145">
        <f t="shared" si="9"/>
        <v>-3214167</v>
      </c>
      <c r="J65" s="150">
        <f t="shared" si="16"/>
        <v>0</v>
      </c>
      <c r="K65" s="145">
        <f t="shared" si="15"/>
        <v>-3214167</v>
      </c>
    </row>
    <row r="66" spans="1:11" x14ac:dyDescent="0.2">
      <c r="A66" s="147" t="s">
        <v>228</v>
      </c>
      <c r="B66" s="148"/>
      <c r="C66" s="162"/>
      <c r="D66" s="162"/>
      <c r="E66" s="162"/>
      <c r="F66" s="162"/>
      <c r="G66" s="162"/>
      <c r="H66" s="162"/>
      <c r="I66" s="145"/>
      <c r="J66" s="151"/>
      <c r="K66" s="145"/>
    </row>
    <row r="67" spans="1:11" x14ac:dyDescent="0.2">
      <c r="A67" s="147" t="s">
        <v>385</v>
      </c>
      <c r="B67" s="148" t="s">
        <v>75</v>
      </c>
      <c r="C67" s="161">
        <f t="shared" ref="C67:H67" si="17">SUM(C69:C71)</f>
        <v>0</v>
      </c>
      <c r="D67" s="161">
        <f t="shared" si="17"/>
        <v>0</v>
      </c>
      <c r="E67" s="161">
        <f t="shared" si="17"/>
        <v>0</v>
      </c>
      <c r="F67" s="161">
        <f t="shared" si="17"/>
        <v>0</v>
      </c>
      <c r="G67" s="161">
        <f t="shared" si="17"/>
        <v>0</v>
      </c>
      <c r="H67" s="161">
        <f t="shared" si="17"/>
        <v>0</v>
      </c>
      <c r="I67" s="145">
        <f t="shared" si="9"/>
        <v>0</v>
      </c>
      <c r="J67" s="150">
        <f>SUM(J69:J71)</f>
        <v>0</v>
      </c>
      <c r="K67" s="145">
        <f t="shared" ref="K67" si="18">I67+J67</f>
        <v>0</v>
      </c>
    </row>
    <row r="68" spans="1:11" x14ac:dyDescent="0.2">
      <c r="A68" s="147" t="s">
        <v>228</v>
      </c>
      <c r="B68" s="148"/>
      <c r="C68" s="162"/>
      <c r="D68" s="162"/>
      <c r="E68" s="162"/>
      <c r="F68" s="162"/>
      <c r="G68" s="162"/>
      <c r="H68" s="162"/>
      <c r="I68" s="145"/>
      <c r="J68" s="151"/>
      <c r="K68" s="145"/>
    </row>
    <row r="69" spans="1:11" x14ac:dyDescent="0.2">
      <c r="A69" s="147" t="s">
        <v>362</v>
      </c>
      <c r="B69" s="148"/>
      <c r="C69" s="144"/>
      <c r="D69" s="144"/>
      <c r="E69" s="144"/>
      <c r="F69" s="144"/>
      <c r="G69" s="144"/>
      <c r="H69" s="144"/>
      <c r="I69" s="145">
        <f t="shared" si="9"/>
        <v>0</v>
      </c>
      <c r="J69" s="145"/>
      <c r="K69" s="145">
        <f t="shared" ref="K69:K81" si="19">I69+J69</f>
        <v>0</v>
      </c>
    </row>
    <row r="70" spans="1:11" x14ac:dyDescent="0.2">
      <c r="A70" s="147" t="s">
        <v>363</v>
      </c>
      <c r="B70" s="148"/>
      <c r="C70" s="144"/>
      <c r="D70" s="144"/>
      <c r="E70" s="144"/>
      <c r="F70" s="144"/>
      <c r="G70" s="144"/>
      <c r="H70" s="144"/>
      <c r="I70" s="145">
        <f t="shared" si="9"/>
        <v>0</v>
      </c>
      <c r="J70" s="145"/>
      <c r="K70" s="145">
        <f t="shared" si="19"/>
        <v>0</v>
      </c>
    </row>
    <row r="71" spans="1:11" x14ac:dyDescent="0.2">
      <c r="A71" s="147" t="s">
        <v>364</v>
      </c>
      <c r="B71" s="148"/>
      <c r="C71" s="144"/>
      <c r="D71" s="144"/>
      <c r="E71" s="144"/>
      <c r="F71" s="144"/>
      <c r="G71" s="144"/>
      <c r="H71" s="144"/>
      <c r="I71" s="145">
        <f t="shared" si="9"/>
        <v>0</v>
      </c>
      <c r="J71" s="145"/>
      <c r="K71" s="145">
        <f t="shared" si="19"/>
        <v>0</v>
      </c>
    </row>
    <row r="72" spans="1:11" x14ac:dyDescent="0.2">
      <c r="A72" s="147" t="s">
        <v>365</v>
      </c>
      <c r="B72" s="148" t="s">
        <v>76</v>
      </c>
      <c r="C72" s="144"/>
      <c r="D72" s="144"/>
      <c r="E72" s="144"/>
      <c r="F72" s="144"/>
      <c r="G72" s="144"/>
      <c r="H72" s="144"/>
      <c r="I72" s="145">
        <f t="shared" si="9"/>
        <v>0</v>
      </c>
      <c r="J72" s="145"/>
      <c r="K72" s="145">
        <f t="shared" si="19"/>
        <v>0</v>
      </c>
    </row>
    <row r="73" spans="1:11" x14ac:dyDescent="0.2">
      <c r="A73" s="147" t="s">
        <v>366</v>
      </c>
      <c r="B73" s="148" t="s">
        <v>77</v>
      </c>
      <c r="C73" s="144"/>
      <c r="D73" s="144"/>
      <c r="E73" s="144"/>
      <c r="F73" s="144"/>
      <c r="G73" s="144"/>
      <c r="H73" s="144"/>
      <c r="I73" s="145">
        <f t="shared" si="9"/>
        <v>0</v>
      </c>
      <c r="J73" s="145"/>
      <c r="K73" s="145">
        <f t="shared" si="19"/>
        <v>0</v>
      </c>
    </row>
    <row r="74" spans="1:11" x14ac:dyDescent="0.2">
      <c r="A74" s="147" t="s">
        <v>386</v>
      </c>
      <c r="B74" s="148" t="s">
        <v>78</v>
      </c>
      <c r="C74" s="144"/>
      <c r="D74" s="144"/>
      <c r="E74" s="144"/>
      <c r="F74" s="144"/>
      <c r="G74" s="144"/>
      <c r="H74" s="144"/>
      <c r="I74" s="145">
        <f t="shared" si="9"/>
        <v>0</v>
      </c>
      <c r="J74" s="145"/>
      <c r="K74" s="145">
        <f t="shared" si="19"/>
        <v>0</v>
      </c>
    </row>
    <row r="75" spans="1:11" x14ac:dyDescent="0.2">
      <c r="A75" s="147" t="s">
        <v>368</v>
      </c>
      <c r="B75" s="148" t="s">
        <v>79</v>
      </c>
      <c r="C75" s="144"/>
      <c r="D75" s="144"/>
      <c r="E75" s="144"/>
      <c r="F75" s="144"/>
      <c r="G75" s="144"/>
      <c r="H75" s="144"/>
      <c r="I75" s="145">
        <f t="shared" si="9"/>
        <v>0</v>
      </c>
      <c r="J75" s="145"/>
      <c r="K75" s="145">
        <f t="shared" si="19"/>
        <v>0</v>
      </c>
    </row>
    <row r="76" spans="1:11" x14ac:dyDescent="0.2">
      <c r="A76" s="147" t="s">
        <v>388</v>
      </c>
      <c r="B76" s="148" t="s">
        <v>80</v>
      </c>
      <c r="C76" s="144"/>
      <c r="D76" s="144"/>
      <c r="E76" s="144"/>
      <c r="F76" s="144"/>
      <c r="G76" s="144">
        <v>-3214167</v>
      </c>
      <c r="H76" s="144"/>
      <c r="I76" s="145">
        <f t="shared" si="9"/>
        <v>-3214167</v>
      </c>
      <c r="J76" s="145"/>
      <c r="K76" s="145">
        <f t="shared" si="19"/>
        <v>-3214167</v>
      </c>
    </row>
    <row r="77" spans="1:11" x14ac:dyDescent="0.2">
      <c r="A77" s="147" t="s">
        <v>370</v>
      </c>
      <c r="B77" s="148" t="s">
        <v>81</v>
      </c>
      <c r="C77" s="144"/>
      <c r="D77" s="144"/>
      <c r="E77" s="144"/>
      <c r="F77" s="144"/>
      <c r="G77" s="144"/>
      <c r="H77" s="144"/>
      <c r="I77" s="145">
        <f t="shared" si="9"/>
        <v>0</v>
      </c>
      <c r="J77" s="145"/>
      <c r="K77" s="145">
        <f t="shared" si="19"/>
        <v>0</v>
      </c>
    </row>
    <row r="78" spans="1:11" x14ac:dyDescent="0.2">
      <c r="A78" s="147" t="s">
        <v>371</v>
      </c>
      <c r="B78" s="148" t="s">
        <v>82</v>
      </c>
      <c r="C78" s="144"/>
      <c r="D78" s="144"/>
      <c r="E78" s="144"/>
      <c r="F78" s="144"/>
      <c r="G78" s="144"/>
      <c r="H78" s="144"/>
      <c r="I78" s="145">
        <f t="shared" si="9"/>
        <v>0</v>
      </c>
      <c r="J78" s="145"/>
      <c r="K78" s="145">
        <f t="shared" si="19"/>
        <v>0</v>
      </c>
    </row>
    <row r="79" spans="1:11" x14ac:dyDescent="0.2">
      <c r="A79" s="147" t="s">
        <v>372</v>
      </c>
      <c r="B79" s="148" t="s">
        <v>83</v>
      </c>
      <c r="C79" s="144"/>
      <c r="D79" s="144"/>
      <c r="E79" s="144"/>
      <c r="F79" s="144"/>
      <c r="G79" s="144"/>
      <c r="H79" s="144"/>
      <c r="I79" s="145">
        <f t="shared" si="9"/>
        <v>0</v>
      </c>
      <c r="J79" s="145"/>
      <c r="K79" s="145">
        <f t="shared" si="19"/>
        <v>0</v>
      </c>
    </row>
    <row r="80" spans="1:11" x14ac:dyDescent="0.2">
      <c r="A80" s="147" t="s">
        <v>373</v>
      </c>
      <c r="B80" s="148" t="s">
        <v>84</v>
      </c>
      <c r="C80" s="144"/>
      <c r="D80" s="144"/>
      <c r="E80" s="144"/>
      <c r="F80" s="144"/>
      <c r="G80" s="144"/>
      <c r="H80" s="144"/>
      <c r="I80" s="145">
        <f t="shared" si="9"/>
        <v>0</v>
      </c>
      <c r="J80" s="145"/>
      <c r="K80" s="145">
        <f t="shared" si="19"/>
        <v>0</v>
      </c>
    </row>
    <row r="81" spans="1:11" s="146" customFormat="1" x14ac:dyDescent="0.2">
      <c r="A81" s="142" t="s">
        <v>392</v>
      </c>
      <c r="B81" s="143">
        <v>800</v>
      </c>
      <c r="C81" s="145">
        <f t="shared" ref="C81:H81" si="20">SUM(C51+C52+C65)</f>
        <v>2755985</v>
      </c>
      <c r="D81" s="145">
        <f t="shared" si="20"/>
        <v>0</v>
      </c>
      <c r="E81" s="145">
        <f t="shared" si="20"/>
        <v>0</v>
      </c>
      <c r="F81" s="145">
        <f t="shared" si="20"/>
        <v>232835</v>
      </c>
      <c r="G81" s="145">
        <f t="shared" si="20"/>
        <v>68936033</v>
      </c>
      <c r="H81" s="145">
        <f t="shared" si="20"/>
        <v>0</v>
      </c>
      <c r="I81" s="145">
        <f t="shared" si="9"/>
        <v>71924853</v>
      </c>
      <c r="J81" s="150">
        <f>SUM(J51+J52+J65)</f>
        <v>0</v>
      </c>
      <c r="K81" s="145">
        <f t="shared" si="19"/>
        <v>71924853</v>
      </c>
    </row>
    <row r="82" spans="1:11" s="165" customFormat="1" x14ac:dyDescent="0.2">
      <c r="A82" s="163"/>
      <c r="B82" s="163"/>
      <c r="C82" s="164"/>
      <c r="D82" s="164"/>
      <c r="E82" s="164"/>
      <c r="F82" s="164"/>
      <c r="G82" s="164"/>
      <c r="H82" s="164"/>
      <c r="I82" s="163"/>
      <c r="J82" s="163"/>
      <c r="K82" s="163"/>
    </row>
    <row r="83" spans="1:11" x14ac:dyDescent="0.2">
      <c r="A83" s="166"/>
      <c r="B83" s="129"/>
      <c r="C83" s="130"/>
      <c r="D83" s="130"/>
      <c r="E83" s="130"/>
      <c r="F83" s="130"/>
      <c r="G83" s="130"/>
      <c r="H83" s="130"/>
      <c r="I83" s="129"/>
      <c r="J83" s="129"/>
      <c r="K83" s="129"/>
    </row>
    <row r="84" spans="1:11" x14ac:dyDescent="0.2">
      <c r="A84" s="167" t="str">
        <f>Ф1!A141</f>
        <v xml:space="preserve">Басқарма Төрағасының экономика және қаржы </v>
      </c>
      <c r="B84" s="129"/>
      <c r="C84" s="130"/>
      <c r="D84" s="130"/>
      <c r="E84" s="130"/>
      <c r="F84" s="130"/>
      <c r="G84" s="130"/>
      <c r="H84" s="130"/>
      <c r="I84" s="129"/>
      <c r="J84" s="129"/>
      <c r="K84" s="129"/>
    </row>
    <row r="85" spans="1:11" ht="14.25" x14ac:dyDescent="0.35">
      <c r="A85" s="167" t="str">
        <f>Ф1!A142</f>
        <v>жөніндегі орынбасары                                     Чеботарёва Людмила Анатольевна</v>
      </c>
      <c r="B85" s="129"/>
      <c r="C85" s="168" t="s">
        <v>14</v>
      </c>
      <c r="D85" s="130"/>
      <c r="E85" s="130"/>
      <c r="F85" s="130"/>
      <c r="G85" s="130"/>
      <c r="H85" s="130"/>
      <c r="I85" s="129"/>
      <c r="J85" s="129"/>
      <c r="K85" s="129"/>
    </row>
    <row r="86" spans="1:11" x14ac:dyDescent="0.2">
      <c r="A86" s="166" t="str">
        <f>Ф1!A143</f>
        <v xml:space="preserve">                                                                                           (тегі, аты-жөні)</v>
      </c>
      <c r="B86" s="129"/>
      <c r="C86" s="129" t="s">
        <v>203</v>
      </c>
      <c r="D86" s="130"/>
      <c r="E86" s="130"/>
      <c r="F86" s="130"/>
      <c r="G86" s="130"/>
      <c r="H86" s="130"/>
      <c r="I86" s="129"/>
      <c r="J86" s="129"/>
      <c r="K86" s="129"/>
    </row>
    <row r="87" spans="1:11" x14ac:dyDescent="0.2">
      <c r="A87" s="166"/>
      <c r="B87" s="129"/>
      <c r="C87" s="169"/>
      <c r="D87" s="130"/>
      <c r="E87" s="130"/>
      <c r="F87" s="130"/>
      <c r="G87" s="130"/>
      <c r="H87" s="130"/>
      <c r="I87" s="129"/>
      <c r="J87" s="129"/>
      <c r="K87" s="129"/>
    </row>
    <row r="88" spans="1:11" x14ac:dyDescent="0.2">
      <c r="A88" s="166"/>
      <c r="B88" s="129"/>
      <c r="C88" s="169"/>
      <c r="D88" s="130"/>
      <c r="E88" s="130"/>
      <c r="F88" s="130"/>
      <c r="G88" s="130"/>
      <c r="H88" s="130"/>
      <c r="I88" s="129"/>
      <c r="J88" s="129"/>
      <c r="K88" s="129"/>
    </row>
    <row r="89" spans="1:11" ht="14.25" x14ac:dyDescent="0.35">
      <c r="A89" s="167" t="str">
        <f>Ф1!A146</f>
        <v>Бас бухгалтер                                Оразбекова Динара Тлеукеновна</v>
      </c>
      <c r="C89" s="168" t="s">
        <v>14</v>
      </c>
    </row>
    <row r="90" spans="1:11" x14ac:dyDescent="0.2">
      <c r="A90" s="166" t="str">
        <f>Ф1!A147</f>
        <v xml:space="preserve">                                                                                          (тегі, аты-жөні)</v>
      </c>
      <c r="C90" s="169" t="s">
        <v>203</v>
      </c>
    </row>
    <row r="91" spans="1:11" x14ac:dyDescent="0.2">
      <c r="A91" s="166" t="str">
        <f>Ф1!A148</f>
        <v>Мөр орны</v>
      </c>
    </row>
  </sheetData>
  <mergeCells count="7">
    <mergeCell ref="J2:K2"/>
    <mergeCell ref="K12:K13"/>
    <mergeCell ref="A12:A13"/>
    <mergeCell ref="B12:B13"/>
    <mergeCell ref="C12:H12"/>
    <mergeCell ref="I12:I13"/>
    <mergeCell ref="J12:J13"/>
  </mergeCells>
  <pageMargins left="0.70866141732283472" right="0.70866141732283472" top="0.74803149606299213" bottom="0.43" header="0.31496062992125984" footer="0.31496062992125984"/>
  <pageSetup paperSize="9" scale="10" fitToHeight="2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Наталья Леонидовна</dc:creator>
  <cp:lastModifiedBy>Баранова Наталья Леонидовна</cp:lastModifiedBy>
  <cp:lastPrinted>2021-05-24T04:24:57Z</cp:lastPrinted>
  <dcterms:created xsi:type="dcterms:W3CDTF">2021-03-15T02:50:55Z</dcterms:created>
  <dcterms:modified xsi:type="dcterms:W3CDTF">2021-05-26T02:44:41Z</dcterms:modified>
</cp:coreProperties>
</file>