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F0D7A5C_DD54_4CA2_9162_3A64314D1854_.wvu.Cols" localSheetId="1" hidden="1">Ф2!#REF!</definedName>
    <definedName name="Z_153C1272_398B_43D5_8F54_6222EC2FFBBE_.wvu.Cols" localSheetId="0" hidden="1">Ф1!$C:$C</definedName>
    <definedName name="Z_1A434C1B_F55B_4411_BA15_32C41EE0C2C3_.wvu.Cols" localSheetId="1" hidden="1">Ф2!#REF!</definedName>
    <definedName name="Z_1BF2AEF7_AD27_42AD_B0EF_71EC4B201EAE_.wvu.Cols" localSheetId="1" hidden="1">Ф2!#REF!</definedName>
    <definedName name="Z_1DB69A44_0A1C_4570_A22E_9B2147E367DB_.wvu.PrintArea" localSheetId="0" hidden="1">Ф1!$A$1:$D$143</definedName>
    <definedName name="Z_1DB69A44_0A1C_4570_A22E_9B2147E367DB_.wvu.PrintArea" localSheetId="1" hidden="1">Ф2!$A$1:$D$73</definedName>
    <definedName name="Z_1DB69A44_0A1C_4570_A22E_9B2147E367DB_.wvu.PrintArea" localSheetId="2" hidden="1">Ф3!$A$1:$D$92</definedName>
    <definedName name="Z_1DB69A44_0A1C_4570_A22E_9B2147E367DB_.wvu.PrintArea" localSheetId="3" hidden="1">Ф4!$A$1:$K$92</definedName>
    <definedName name="Z_1DB69A44_0A1C_4570_A22E_9B2147E367DB_.wvu.PrintTitles" localSheetId="3" hidden="1">Ф4!$12:$13</definedName>
    <definedName name="Z_1DB69A44_0A1C_4570_A22E_9B2147E367DB_.wvu.Rows" localSheetId="3" hidden="1">Ф4!$82:$83</definedName>
    <definedName name="Z_277C8A02_3A1C_4813_AA42_56A1538D3201_.wvu.Cols" localSheetId="1" hidden="1">Ф2!#REF!</definedName>
    <definedName name="Z_356C6133_C31E_4A13_9214_69DC18E5F297_.wvu.Cols" localSheetId="1" hidden="1">Ф2!#REF!</definedName>
    <definedName name="Z_35832F16_156D_43C7_A5BE_352F78E198AF_.wvu.Cols" localSheetId="0" hidden="1">Ф1!$C:$C</definedName>
    <definedName name="Z_385FC38F_621E_4368_B21F_FBF1C6280C7F_.wvu.Cols" localSheetId="1" hidden="1">Ф2!#REF!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62EDFC31_1A58_4B1F_9776_B78FD6FB43C3_.wvu.Cols" localSheetId="1" hidden="1">Ф2!#REF!</definedName>
    <definedName name="Z_6A801C28_AE18_4D74_BC18_8F523E49884D_.wvu.Cols" localSheetId="1" hidden="1">Ф2!#REF!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7AFB5D5B_3585_4B87_B018_5250B77CCD94_.wvu.Cols" localSheetId="1" hidden="1">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4888808_1930_4531_B9E0_98100A8781BE_.wvu.Cols" localSheetId="1" hidden="1">Ф2!#REF!</definedName>
    <definedName name="Z_A71D7EC5_08E6_42F3_A4CE_82DBB7F17C02_.wvu.Cols" localSheetId="0" hidden="1">Ф1!#REF!</definedName>
    <definedName name="Z_A740814E_2F09_4E75_BA3B_E2D5A5BF83D7_.wvu.Cols" localSheetId="1" hidden="1">Ф2!#REF!</definedName>
    <definedName name="Z_A740814E_2F09_4E75_BA3B_E2D5A5BF83D7_.wvu.PrintArea" localSheetId="0" hidden="1">Ф1!$A$1:$D$150</definedName>
    <definedName name="Z_A740814E_2F09_4E75_BA3B_E2D5A5BF83D7_.wvu.PrintArea" localSheetId="1" hidden="1">Ф2!$A$1:$D$66</definedName>
    <definedName name="Z_AB93BADF_B7B4_4A5A_9D21_6F304A39DBB4_.wvu.PrintArea" localSheetId="0" hidden="1">Ф1!$A$1:$D$150</definedName>
    <definedName name="Z_AB93BADF_B7B4_4A5A_9D21_6F304A39DBB4_.wvu.PrintArea" localSheetId="1" hidden="1">Ф2!$A$1:$D$66</definedName>
    <definedName name="Z_ADA61D5D_B804_4972_B8BF_4C1FDDE5DAC9_.wvu.Cols" localSheetId="0" hidden="1">Ф1!#REF!</definedName>
    <definedName name="Z_BFE41E2F_3DE2_4226_975B_8A493F9381E1_.wvu.Cols" localSheetId="1" hidden="1">Ф2!#REF!</definedName>
    <definedName name="Z_BFE41E2F_3DE2_4226_975B_8A493F9381E1_.wvu.PrintArea" localSheetId="0" hidden="1">Ф1!$A$1:$D$143</definedName>
    <definedName name="Z_BFE41E2F_3DE2_4226_975B_8A493F9381E1_.wvu.PrintArea" localSheetId="1" hidden="1">Ф2!$A$1:$D$73</definedName>
    <definedName name="Z_C2ABEAE5_BA18_43D5_B991_2D68CAEBEED5_.wvu.Cols" localSheetId="1" hidden="1">Ф2!#REF!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A508C9B_6F81_48A5_9B83_7EA9FFDE87B5_.wvu.Cols" localSheetId="1" hidden="1">Ф2!#REF!</definedName>
    <definedName name="Z_F1788937_02E7_4818_8C94_9BEB15FE0BDF_.wvu.Cols" localSheetId="1" hidden="1">Ф2!#REF!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Ф1!$A$1:$D$143</definedName>
    <definedName name="_xlnm.Print_Area" localSheetId="1">Ф2!$A$1:$D$73</definedName>
    <definedName name="_xlnm.Print_Area" localSheetId="2">Ф3!$A$1:$D$92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I68" i="4"/>
  <c r="K68" i="4" s="1"/>
  <c r="J67" i="4"/>
  <c r="J65" i="4" s="1"/>
  <c r="H67" i="4"/>
  <c r="H65" i="4" s="1"/>
  <c r="G67" i="4"/>
  <c r="G65" i="4" s="1"/>
  <c r="F67" i="4"/>
  <c r="F65" i="4" s="1"/>
  <c r="E67" i="4"/>
  <c r="D67" i="4"/>
  <c r="D65" i="4" s="1"/>
  <c r="C67" i="4"/>
  <c r="C65" i="4" s="1"/>
  <c r="I66" i="4"/>
  <c r="K66" i="4" s="1"/>
  <c r="E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G54" i="4"/>
  <c r="F54" i="4"/>
  <c r="E54" i="4"/>
  <c r="D54" i="4"/>
  <c r="D52" i="4" s="1"/>
  <c r="C54" i="4"/>
  <c r="G53" i="4"/>
  <c r="I53" i="4" s="1"/>
  <c r="H52" i="4"/>
  <c r="F52" i="4"/>
  <c r="E52" i="4"/>
  <c r="C52" i="4"/>
  <c r="K47" i="4"/>
  <c r="I47" i="4"/>
  <c r="I45" i="4"/>
  <c r="K45" i="4" s="1"/>
  <c r="K44" i="4"/>
  <c r="I44" i="4"/>
  <c r="I43" i="4"/>
  <c r="K43" i="4" s="1"/>
  <c r="I42" i="4"/>
  <c r="K42" i="4" s="1"/>
  <c r="K41" i="4"/>
  <c r="I41" i="4"/>
  <c r="I40" i="4"/>
  <c r="K40" i="4" s="1"/>
  <c r="I39" i="4"/>
  <c r="K39" i="4" s="1"/>
  <c r="K38" i="4"/>
  <c r="I38" i="4"/>
  <c r="I37" i="4"/>
  <c r="K37" i="4" s="1"/>
  <c r="I36" i="4"/>
  <c r="K36" i="4" s="1"/>
  <c r="K35" i="4"/>
  <c r="I35" i="4"/>
  <c r="I34" i="4"/>
  <c r="K34" i="4" s="1"/>
  <c r="J32" i="4"/>
  <c r="J30" i="4" s="1"/>
  <c r="J46" i="4" s="1"/>
  <c r="J51" i="4" s="1"/>
  <c r="J81" i="4" s="1"/>
  <c r="I32" i="4"/>
  <c r="I30" i="4" s="1"/>
  <c r="H32" i="4"/>
  <c r="G32" i="4"/>
  <c r="F32" i="4"/>
  <c r="E32" i="4"/>
  <c r="E30" i="4" s="1"/>
  <c r="E46" i="4" s="1"/>
  <c r="E51" i="4" s="1"/>
  <c r="E81" i="4" s="1"/>
  <c r="D32" i="4"/>
  <c r="D30" i="4" s="1"/>
  <c r="D46" i="4" s="1"/>
  <c r="D51" i="4" s="1"/>
  <c r="D81" i="4" s="1"/>
  <c r="C32" i="4"/>
  <c r="C30" i="4" s="1"/>
  <c r="C46" i="4" s="1"/>
  <c r="C51" i="4" s="1"/>
  <c r="C81" i="4" s="1"/>
  <c r="H30" i="4"/>
  <c r="H46" i="4" s="1"/>
  <c r="H51" i="4" s="1"/>
  <c r="H81" i="4" s="1"/>
  <c r="G30" i="4"/>
  <c r="F30" i="4"/>
  <c r="F46" i="4" s="1"/>
  <c r="F51" i="4" s="1"/>
  <c r="I29" i="4"/>
  <c r="K29" i="4" s="1"/>
  <c r="K28" i="4"/>
  <c r="I28" i="4"/>
  <c r="I27" i="4"/>
  <c r="K27" i="4" s="1"/>
  <c r="I26" i="4"/>
  <c r="K26" i="4" s="1"/>
  <c r="K25" i="4"/>
  <c r="I25" i="4"/>
  <c r="I24" i="4"/>
  <c r="K24" i="4" s="1"/>
  <c r="I23" i="4"/>
  <c r="K23" i="4" s="1"/>
  <c r="K22" i="4"/>
  <c r="I22" i="4"/>
  <c r="I21" i="4"/>
  <c r="K21" i="4" s="1"/>
  <c r="J19" i="4"/>
  <c r="J17" i="4" s="1"/>
  <c r="I19" i="4"/>
  <c r="K19" i="4" s="1"/>
  <c r="H19" i="4"/>
  <c r="G19" i="4"/>
  <c r="G17" i="4" s="1"/>
  <c r="F19" i="4"/>
  <c r="F17" i="4" s="1"/>
  <c r="E19" i="4"/>
  <c r="E17" i="4" s="1"/>
  <c r="D19" i="4"/>
  <c r="D17" i="4" s="1"/>
  <c r="C19" i="4"/>
  <c r="C17" i="4" s="1"/>
  <c r="I18" i="4"/>
  <c r="K18" i="4" s="1"/>
  <c r="H17" i="4"/>
  <c r="J16" i="4"/>
  <c r="H16" i="4"/>
  <c r="G16" i="4"/>
  <c r="F16" i="4"/>
  <c r="E16" i="4"/>
  <c r="D16" i="4"/>
  <c r="C16" i="4"/>
  <c r="I16" i="4" s="1"/>
  <c r="K16" i="4" s="1"/>
  <c r="I15" i="4"/>
  <c r="K15" i="4" s="1"/>
  <c r="I14" i="4"/>
  <c r="K14" i="4" s="1"/>
  <c r="D77" i="3"/>
  <c r="D70" i="3"/>
  <c r="C70" i="3"/>
  <c r="D64" i="3"/>
  <c r="C64" i="3"/>
  <c r="C77" i="3" s="1"/>
  <c r="D62" i="3"/>
  <c r="D47" i="3"/>
  <c r="C47" i="3"/>
  <c r="C46" i="3"/>
  <c r="D33" i="3"/>
  <c r="C33" i="3"/>
  <c r="C62" i="3" s="1"/>
  <c r="D30" i="3"/>
  <c r="C26" i="3"/>
  <c r="C24" i="3"/>
  <c r="C22" i="3" s="1"/>
  <c r="D22" i="3"/>
  <c r="C18" i="3"/>
  <c r="C16" i="3"/>
  <c r="D14" i="3"/>
  <c r="D31" i="3" s="1"/>
  <c r="D80" i="3" s="1"/>
  <c r="D82" i="3" s="1"/>
  <c r="C14" i="3"/>
  <c r="D48" i="2"/>
  <c r="D31" i="2" s="1"/>
  <c r="C48" i="2"/>
  <c r="D42" i="2"/>
  <c r="C42" i="2"/>
  <c r="C31" i="2"/>
  <c r="D15" i="2"/>
  <c r="D18" i="2" s="1"/>
  <c r="D24" i="2" s="1"/>
  <c r="D26" i="2" s="1"/>
  <c r="D28" i="2" s="1"/>
  <c r="C15" i="2"/>
  <c r="C18" i="2" s="1"/>
  <c r="C24" i="2" s="1"/>
  <c r="C26" i="2" s="1"/>
  <c r="C28" i="2" s="1"/>
  <c r="C129" i="1"/>
  <c r="D127" i="1"/>
  <c r="D129" i="1" s="1"/>
  <c r="C127" i="1"/>
  <c r="D108" i="1"/>
  <c r="C108" i="1"/>
  <c r="D105" i="1"/>
  <c r="C105" i="1"/>
  <c r="D99" i="1"/>
  <c r="D119" i="1" s="1"/>
  <c r="C99" i="1"/>
  <c r="C119" i="1" s="1"/>
  <c r="D84" i="1"/>
  <c r="D96" i="1" s="1"/>
  <c r="D130" i="1" s="1"/>
  <c r="C84" i="1"/>
  <c r="D81" i="1"/>
  <c r="C81" i="1"/>
  <c r="D75" i="1"/>
  <c r="C75" i="1"/>
  <c r="C96" i="1" s="1"/>
  <c r="C130" i="1" s="1"/>
  <c r="D68" i="1"/>
  <c r="C68" i="1"/>
  <c r="D55" i="1"/>
  <c r="C55" i="1"/>
  <c r="D51" i="1"/>
  <c r="C51" i="1"/>
  <c r="D48" i="1"/>
  <c r="D71" i="1" s="1"/>
  <c r="D72" i="1" s="1"/>
  <c r="C48" i="1"/>
  <c r="C71" i="1" s="1"/>
  <c r="C72" i="1" s="1"/>
  <c r="D40" i="1"/>
  <c r="C40" i="1"/>
  <c r="D30" i="1"/>
  <c r="C30" i="1"/>
  <c r="D26" i="1"/>
  <c r="C26" i="1"/>
  <c r="I52" i="4" l="1"/>
  <c r="K53" i="4"/>
  <c r="K52" i="4" s="1"/>
  <c r="I17" i="4"/>
  <c r="K17" i="4" s="1"/>
  <c r="K32" i="4"/>
  <c r="K30" i="4" s="1"/>
  <c r="K46" i="4" s="1"/>
  <c r="K51" i="4" s="1"/>
  <c r="K81" i="4" s="1"/>
  <c r="F81" i="4"/>
  <c r="K54" i="4"/>
  <c r="G46" i="4"/>
  <c r="G51" i="4" s="1"/>
  <c r="K67" i="4"/>
  <c r="K65" i="4" s="1"/>
  <c r="G52" i="4"/>
  <c r="I67" i="4"/>
  <c r="I65" i="4" s="1"/>
  <c r="I54" i="4"/>
  <c r="C31" i="3"/>
  <c r="C80" i="3" s="1"/>
  <c r="C82" i="3" s="1"/>
  <c r="C29" i="2"/>
  <c r="C56" i="2" s="1"/>
  <c r="C49" i="2"/>
  <c r="D49" i="2"/>
  <c r="D29" i="2"/>
  <c r="D56" i="2" s="1"/>
  <c r="G81" i="4" l="1"/>
  <c r="I46" i="4"/>
  <c r="I51" i="4" s="1"/>
  <c r="I81" i="4" s="1"/>
</calcChain>
</file>

<file path=xl/sharedStrings.xml><?xml version="1.0" encoding="utf-8"?>
<sst xmlns="http://schemas.openxmlformats.org/spreadsheetml/2006/main" count="513" uniqueCount="392">
  <si>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</si>
  <si>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</si>
  <si>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</si>
  <si>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</si>
  <si>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</si>
  <si>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</si>
  <si>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</si>
  <si>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</si>
  <si>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</si>
  <si>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</si>
  <si>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</si>
  <si>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</si>
  <si>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</si>
  <si>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</si>
  <si>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________________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</si>
  <si>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</si>
  <si>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</si>
  <si>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</si>
  <si>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</si>
  <si>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</si>
  <si>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</si>
  <si>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</si>
  <si>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</si>
  <si>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</si>
  <si>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</si>
  <si>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</si>
  <si>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</si>
  <si>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</si>
  <si>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</si>
  <si>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</si>
  <si>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</si>
  <si>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</si>
  <si>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</si>
  <si>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</si>
  <si>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</si>
  <si>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</si>
  <si>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</si>
  <si>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</si>
  <si>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</si>
  <si>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</si>
  <si>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</si>
  <si>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</si>
  <si>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</si>
  <si>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</si>
  <si>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</si>
  <si>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</si>
  <si>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</si>
  <si>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</si>
  <si>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</si>
  <si>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</si>
  <si>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</si>
  <si>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</si>
  <si>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</si>
  <si>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</si>
  <si>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</si>
  <si>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</si>
  <si>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</si>
  <si>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</si>
  <si>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</si>
  <si>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</si>
  <si>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</si>
  <si>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</si>
  <si>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</si>
  <si>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</si>
  <si>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</si>
  <si>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</si>
  <si>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</si>
  <si>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</si>
  <si>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</si>
  <si>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</si>
  <si>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</si>
  <si>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</si>
  <si>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</si>
  <si>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</si>
  <si>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</si>
  <si>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</si>
  <si>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</si>
  <si>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</si>
  <si>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</si>
  <si>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</si>
  <si>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</si>
  <si>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</si>
  <si>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</si>
  <si>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</si>
  <si>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</si>
  <si>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</si>
  <si>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</si>
  <si>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</si>
  <si>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Appendix 4</t>
  </si>
  <si>
    <t>to the Order of the First Deputy Prime-Minister of the Republic of Kazakhstan –</t>
  </si>
  <si>
    <t>dated July 1, 2019 No.665</t>
  </si>
  <si>
    <t>Form 4</t>
  </si>
  <si>
    <t>Company name</t>
  </si>
  <si>
    <t>Ulba Metallurgical Plant JSC</t>
  </si>
  <si>
    <t xml:space="preserve">CONSOLIDATED CAPITAL CHANGE STATEMENT </t>
  </si>
  <si>
    <t>Description</t>
  </si>
  <si>
    <t>thous. tenge</t>
  </si>
  <si>
    <t>Line code</t>
  </si>
  <si>
    <t>Parent company capital</t>
  </si>
  <si>
    <t>Authorized capital stock</t>
  </si>
  <si>
    <t>Share premium</t>
  </si>
  <si>
    <t>Purchased own share instruments</t>
  </si>
  <si>
    <t>Reserves</t>
  </si>
  <si>
    <t>Undistributed profit</t>
  </si>
  <si>
    <t>Total</t>
  </si>
  <si>
    <t>Share of non-controlling owners</t>
  </si>
  <si>
    <t>Total capital</t>
  </si>
  <si>
    <t>Balance as of January 1st of the previous year</t>
  </si>
  <si>
    <t>Re-calculated balance (line 010 +/- line 011)</t>
  </si>
  <si>
    <t>including: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</si>
  <si>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</si>
  <si>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</si>
  <si>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</si>
  <si>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</si>
  <si>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</si>
  <si>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</si>
  <si>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</si>
  <si>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</si>
  <si>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</si>
  <si>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employees' service cost</t>
  </si>
  <si>
    <t xml:space="preserve">Contributions from owners </t>
  </si>
  <si>
    <t>Issuing own share instruments (shares)</t>
  </si>
  <si>
    <t xml:space="preserve">Issuing share instruments associated with business merge </t>
  </si>
  <si>
    <t>Dividend payment</t>
  </si>
  <si>
    <t>Other operations with owners</t>
  </si>
  <si>
    <t>Other operations</t>
  </si>
  <si>
    <t>Balance as of January 1st of the reporting year (line 100 + line 200 + line 300 + line 319)</t>
  </si>
  <si>
    <t>Accounting policy change</t>
  </si>
  <si>
    <t>Opening balance adjustment (IFRS 9)</t>
  </si>
  <si>
    <t>Opening balance adjustment (IFRS 15)</t>
  </si>
  <si>
    <t>Opening balance adjustment (IFRS 16)</t>
  </si>
  <si>
    <t>Re-calculated balance (line 400 +/- line 401)</t>
  </si>
  <si>
    <t>Profit (loss) per year</t>
  </si>
  <si>
    <t>Share in other comprehensive income (loss) of the associated agencies and joint activities accounted for by share participation method</t>
  </si>
  <si>
    <t>Operations with owners, total (sum of lines from 710 to 718):</t>
  </si>
  <si>
    <t>Share component of the convertible instruments (minus tax effect)</t>
  </si>
  <si>
    <t xml:space="preserve">Other distributions to owners </t>
  </si>
  <si>
    <t>Changing of participatory interest in subsidiary companies, not resulted the loss of control:</t>
  </si>
  <si>
    <t xml:space="preserve">                                                                                      (full name)</t>
  </si>
  <si>
    <t>(signature)</t>
  </si>
  <si>
    <t>Stamp</t>
  </si>
  <si>
    <t>Appendix 3</t>
  </si>
  <si>
    <t xml:space="preserve">           Form 3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</si>
  <si>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</si>
  <si>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</si>
  <si>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 xml:space="preserve">                                                                                                                                as of</t>
  </si>
  <si>
    <t>thous.tenge</t>
  </si>
  <si>
    <t>For the reporting period</t>
  </si>
  <si>
    <t>For the previous period</t>
  </si>
  <si>
    <t xml:space="preserve">                              DESCRIPTION</t>
  </si>
  <si>
    <r>
      <rPr>
        <b/>
        <sz val="10"/>
        <color indexed="8"/>
        <rFont val="Arial"/>
        <family val="2"/>
        <charset val="204"/>
      </rPr>
      <t xml:space="preserve">Executive Board Chairman                                      </t>
    </r>
    <r>
      <rPr>
        <b/>
        <u/>
        <sz val="10"/>
        <color indexed="8"/>
        <rFont val="Arial"/>
        <family val="2"/>
        <charset val="204"/>
      </rPr>
      <t xml:space="preserve"> Rustam K. Medeo</t>
    </r>
  </si>
  <si>
    <r>
      <t xml:space="preserve">Acting Chief Accountant                                      </t>
    </r>
    <r>
      <rPr>
        <b/>
        <u/>
        <sz val="10"/>
        <color indexed="8"/>
        <rFont val="Arial"/>
        <family val="2"/>
        <charset val="204"/>
      </rPr>
      <t xml:space="preserve"> Dinara T. Orazbekova</t>
    </r>
    <r>
      <rPr>
        <b/>
        <sz val="10"/>
        <color indexed="8"/>
        <rFont val="Arial"/>
        <family val="2"/>
        <charset val="204"/>
      </rPr>
      <t xml:space="preserve"> </t>
    </r>
  </si>
  <si>
    <t>_____________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</si>
  <si>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</si>
  <si>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</si>
  <si>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</si>
  <si>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</si>
  <si>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gain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</si>
  <si>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</si>
  <si>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</si>
  <si>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</si>
  <si>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</si>
  <si>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</si>
  <si>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</si>
  <si>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</si>
  <si>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</si>
  <si>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</si>
  <si>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</si>
  <si>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</si>
  <si>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</si>
  <si>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</si>
  <si>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</si>
  <si>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</si>
  <si>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</si>
  <si>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</si>
  <si>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</si>
  <si>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</si>
  <si>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</si>
  <si>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</si>
  <si>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</si>
  <si>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</si>
  <si>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</si>
  <si>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</si>
  <si>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</si>
  <si>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</si>
  <si>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</si>
  <si>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</si>
  <si>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</si>
  <si>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</si>
  <si>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</si>
  <si>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</si>
  <si>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</si>
  <si>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</si>
  <si>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</si>
  <si>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</si>
  <si>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</si>
  <si>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</si>
  <si>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a loan 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</si>
  <si>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</si>
  <si>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</si>
  <si>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</si>
  <si>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</si>
  <si>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</si>
  <si>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other outflow</t>
  </si>
  <si>
    <t>3. Net amount of financial activity cash (line 090 - line 100)</t>
  </si>
  <si>
    <t xml:space="preserve">6. Increase(+)/decrease(-) of funds (line 030+-line 080+-line 110+-line 120+-line 130) </t>
  </si>
  <si>
    <t xml:space="preserve">CONSOLIDATED PROFIT AND LOSS STATEMENT </t>
  </si>
  <si>
    <t>for the period ended on</t>
  </si>
  <si>
    <t>Appendix 2</t>
  </si>
  <si>
    <t>Form 2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</si>
  <si>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</si>
  <si>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</si>
  <si>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</si>
  <si>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</si>
  <si>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</si>
  <si>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Other expenses</t>
  </si>
  <si>
    <t>Other income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</si>
  <si>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</si>
  <si>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</si>
  <si>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</si>
  <si>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</si>
  <si>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Income (loss) before income tax (+/- lines from 020 to 025)</t>
  </si>
  <si>
    <t>Income tax expense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</si>
  <si>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</si>
  <si>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</si>
  <si>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</si>
  <si>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</si>
  <si>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>Non-controlling owners interest</t>
  </si>
  <si>
    <t xml:space="preserve">Other comprehensive income, total (sum of lines 420 and 440): </t>
  </si>
  <si>
    <t>Including: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</si>
  <si>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</si>
  <si>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</si>
  <si>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</si>
  <si>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</si>
  <si>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</si>
  <si>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</si>
  <si>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</si>
  <si>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</si>
  <si>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</si>
  <si>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</si>
  <si>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</si>
  <si>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</si>
  <si>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</si>
  <si>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</si>
  <si>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</si>
  <si>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</si>
  <si>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Basic earnings per share:</t>
  </si>
  <si>
    <t xml:space="preserve">of the continuing activity </t>
  </si>
  <si>
    <t>of the discontinued activity</t>
  </si>
  <si>
    <t>Diluted earnings per share:</t>
  </si>
  <si>
    <t>Appendix 1</t>
  </si>
  <si>
    <t>to the order by the First Deputy Prime Minister of the Republic of Kazakhstan -</t>
  </si>
  <si>
    <t>Minister of Finance of the Republic of Kazakhstan</t>
  </si>
  <si>
    <t>Form 1</t>
  </si>
  <si>
    <t xml:space="preserve">Company name </t>
  </si>
  <si>
    <t xml:space="preserve">Information on reorganization </t>
  </si>
  <si>
    <t>Сertificate of state reregistration of legal entity No. 1725-1917-01-АО dd. October 26, 2004</t>
  </si>
  <si>
    <t>Company's activity type</t>
  </si>
  <si>
    <t>Industry</t>
  </si>
  <si>
    <t>Business legal structure</t>
  </si>
  <si>
    <t>Joint Stock Company</t>
  </si>
  <si>
    <t>Form of reporting</t>
  </si>
  <si>
    <t>Consolidated</t>
  </si>
  <si>
    <t xml:space="preserve">Average annual number of employees                      </t>
  </si>
  <si>
    <t>Business entity</t>
  </si>
  <si>
    <t>Large</t>
  </si>
  <si>
    <t>Legal address of the Company</t>
  </si>
  <si>
    <t>102, Abay Avenue,       Ust-Kamenogorsk 070005, the Republic of Kazakhstan</t>
  </si>
  <si>
    <t>CONSOLIDATED BALANCE  SHEET</t>
  </si>
  <si>
    <t xml:space="preserve">      thousand tenge</t>
  </si>
  <si>
    <t>Assets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</si>
  <si>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</si>
  <si>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</si>
  <si>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</si>
  <si>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</si>
  <si>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</si>
  <si>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Financial assets accountable by fair value through income and losses </t>
  </si>
  <si>
    <t>Derived financial instruments</t>
  </si>
  <si>
    <t>Other short-term financial assets</t>
  </si>
  <si>
    <t>Deposits</t>
  </si>
  <si>
    <t xml:space="preserve">  Loans issued and accounts receivable of financial lease - current portion</t>
  </si>
  <si>
    <t xml:space="preserve">Other financial instruments </t>
  </si>
  <si>
    <t>Short-term trade and other accounts receivables</t>
  </si>
  <si>
    <t>Trade accounts receivable</t>
  </si>
  <si>
    <t>Other accounts receivable</t>
  </si>
  <si>
    <t>Taxes</t>
  </si>
  <si>
    <t>Current income tax</t>
  </si>
  <si>
    <t>Stocks</t>
  </si>
  <si>
    <t>Biological resource</t>
  </si>
  <si>
    <t>Other short-term assets</t>
  </si>
  <si>
    <t>Total short-term assets (sum of lines from 010 to 022)</t>
  </si>
  <si>
    <t xml:space="preserve">Assets (or withdrawn groups) intended for sale </t>
  </si>
  <si>
    <t>II. Long-term assets</t>
  </si>
  <si>
    <t>Initial cost accounted investments</t>
  </si>
  <si>
    <t>Investments in associates</t>
  </si>
  <si>
    <t>Investments in joint venture companies</t>
  </si>
  <si>
    <t>Other long-term financial assets</t>
  </si>
  <si>
    <t xml:space="preserve">  Loans issued and accounts receivable of financial lease - long-term portion</t>
  </si>
  <si>
    <t>Long-term trade and other accounts receivables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</si>
  <si>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</si>
  <si>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</si>
  <si>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</si>
  <si>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</si>
  <si>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</si>
  <si>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</si>
  <si>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</si>
  <si>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</si>
  <si>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</si>
  <si>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</si>
  <si>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</si>
  <si>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</si>
  <si>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</si>
  <si>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</si>
  <si>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</si>
  <si>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 xml:space="preserve">  Finance lease liabilities (starting from January 1, 2019 - Lease liabilities)</t>
  </si>
  <si>
    <t>Bonds</t>
  </si>
  <si>
    <t>Derivative financial instruments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</si>
  <si>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</si>
  <si>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</si>
  <si>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</si>
  <si>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</si>
  <si>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</si>
  <si>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Other credit debt</t>
  </si>
  <si>
    <t>Short-term reserves</t>
  </si>
  <si>
    <t xml:space="preserve">Current income tax obligations </t>
  </si>
  <si>
    <t>Staff remuneration</t>
  </si>
  <si>
    <t>Short-term lease debt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</si>
  <si>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</si>
  <si>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</si>
  <si>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</si>
  <si>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</si>
  <si>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</si>
  <si>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</si>
  <si>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</si>
  <si>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</si>
  <si>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</si>
  <si>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</si>
  <si>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long-term financial liabilities</t>
  </si>
  <si>
    <t>Long-term trade and other credit debt</t>
  </si>
  <si>
    <t>Long-term estimate liabilities</t>
  </si>
  <si>
    <t>Deferred tax liabilities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</si>
  <si>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</si>
  <si>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</si>
  <si>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</si>
  <si>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</si>
  <si>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 xml:space="preserve">Reacquired private equity instruments </t>
  </si>
  <si>
    <t xml:space="preserve">Undistributed profit (outstanding loss) </t>
  </si>
  <si>
    <t xml:space="preserve">Total capital attributed to parent company owners (sum of lines from 410 to 414) </t>
  </si>
  <si>
    <t>Total capital (line 420 +/- line 421)</t>
  </si>
  <si>
    <t>Balance (line 300 + line 301 + line 400 + line 500)</t>
  </si>
  <si>
    <t>dated July 1, 2019 No. 665</t>
  </si>
  <si>
    <t xml:space="preserve"> Minister of Finance of the Republic of Kazakhstan</t>
  </si>
  <si>
    <t>Financial assets based on fair cost through other comprehensive income</t>
  </si>
  <si>
    <t>Investments accounted for using the equity method</t>
  </si>
  <si>
    <t xml:space="preserve">Long-term assets under the contracts with buyers </t>
  </si>
  <si>
    <t>Long-term lease debt</t>
  </si>
  <si>
    <t>Long-term liabilities under the contracts with buyers</t>
  </si>
  <si>
    <t>Short-term financial obligations based on fair cost through other comprehensive income</t>
  </si>
  <si>
    <t>Other comprehensive income components</t>
  </si>
  <si>
    <t>Financial assets evaluated at fair value through other comprehensive income</t>
  </si>
  <si>
    <t>Long-term accounts receivable on lease</t>
  </si>
  <si>
    <t>Accounts receivable on lease</t>
  </si>
  <si>
    <t xml:space="preserve">Assets under the contracts with buyers </t>
  </si>
  <si>
    <t>Short-term liabilities under the contracts with buyers</t>
  </si>
  <si>
    <t>Long-term financial obligations evaluated at fair value through other comprehensive income</t>
  </si>
  <si>
    <t xml:space="preserve">Share in the other comprehensive income (loss) of the associated companies and joint venture accounted for using the equity method  </t>
  </si>
  <si>
    <t>Revaluation of debt financial instruments at fair value through the other comprehensive income</t>
  </si>
  <si>
    <t xml:space="preserve">Revaluation of equity  financial instruments at fair value through the other comprehensive income </t>
  </si>
  <si>
    <t xml:space="preserve">7. Cash  and its equivalents as of the beginning of reporting period </t>
  </si>
  <si>
    <t xml:space="preserve">8. Cash  and its  equivalents as of the end of reporting period </t>
  </si>
  <si>
    <t xml:space="preserve">5.  Effect of change in the balance cost of cash and its equivalents </t>
  </si>
  <si>
    <t xml:space="preserve">          remuneration received</t>
  </si>
  <si>
    <t>Overall comprehensive income, total (line 210 + line 220):</t>
  </si>
  <si>
    <t>Other comprehensive income, total (sum of lines from 221 to 229):</t>
  </si>
  <si>
    <t>Overall comprehensive income, total (line 610 + line 620)</t>
  </si>
  <si>
    <t>Other comprehensive income, total (sum of lines from 621 to 629):</t>
  </si>
  <si>
    <t xml:space="preserve">          payments to owners under company shares</t>
  </si>
  <si>
    <t>4. Effect of currency exchange rates to tenge</t>
  </si>
  <si>
    <t xml:space="preserve">          sale of other companies' equity instruments (except for subsidiaries) and participatory interest in joint ventures</t>
  </si>
  <si>
    <t xml:space="preserve">       acquisition of other companies' equity instruments (except for subsidiaries) and participatory interest in joint ventures</t>
  </si>
  <si>
    <t xml:space="preserve">          sale of other companies' debt instruments</t>
  </si>
  <si>
    <t xml:space="preserve">        acquisition of other companies' debt instruments</t>
  </si>
  <si>
    <t>Profit (loss) for the year</t>
  </si>
  <si>
    <t>issuing shares according to the procedure of remuneration of employees with shares</t>
  </si>
  <si>
    <t>Remuneration of employees with shares:</t>
  </si>
  <si>
    <t>tax benefit related to the procedure of remuneration of employees with shares</t>
  </si>
  <si>
    <t xml:space="preserve">for the period ended on </t>
  </si>
  <si>
    <t>Other equity</t>
  </si>
  <si>
    <t>На конец отчетного периода</t>
  </si>
  <si>
    <t>На начало отчетного периода</t>
  </si>
  <si>
    <t>Balance as of September 30 of the reporting year (line 500 + line 600 + line 700 + line 719)</t>
  </si>
  <si>
    <t>as of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</si>
</sst>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[$€-2]* #,##0.00_);_([$€-2]* \(#,##0.00\);_([$€-2]* &quot;-&quot;??_)"/>
    <numFmt numFmtId="168" formatCode="_-* #,##0_р_._-;\-* #,##0_р_._-;_-* &quot;-&quot;??_р_._-;_-@_-"/>
    <numFmt numFmtId="169" formatCode="_(* #,##0_);_(* \(#,##0\);_(* &quot;-&quot;_);_(@_)"/>
    <numFmt numFmtId="170" formatCode="#,##0.000"/>
    <numFmt numFmtId="171" formatCode="000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#,##0.000_);\(#,##0.000\)"/>
    <numFmt numFmtId="177" formatCode="_-&quot;$&quot;* #,##0.00_-;\-&quot;$&quot;* #,##0.00_-;_-&quot;$&quot;* &quot;-&quot;??_-;_-@_-"/>
    <numFmt numFmtId="178" formatCode="0.0%;\(0.0%\)"/>
    <numFmt numFmtId="179" formatCode="&quot;$&quot;#,\);\(&quot;$&quot;#,##0\)"/>
    <numFmt numFmtId="180" formatCode="#,##0_)_%;\(#,##0\)_%;"/>
    <numFmt numFmtId="181" formatCode="_._.* #,##0.0_)_%;_._.* \(#,##0.0\)_%"/>
    <numFmt numFmtId="182" formatCode="#,##0.0_)_%;\(#,##0.0\)_%;\ \ .0_)_%"/>
    <numFmt numFmtId="183" formatCode="_._.* #,##0.00_)_%;_._.* \(#,##0.00\)_%"/>
    <numFmt numFmtId="184" formatCode="#,##0.00_)_%;\(#,##0.00\)_%;\ \ .00_)_%"/>
    <numFmt numFmtId="185" formatCode="_._.* #,##0.000_)_%;_._.* \(#,##0.000\)_%"/>
    <numFmt numFmtId="186" formatCode="#,##0.000_)_%;\(#,##0.000\)_%;\ \ .000_)_%"/>
    <numFmt numFmtId="187" formatCode="_._.* \(#,##0\)_%;_._.* #,##0_)_%;_._.* 0_)_%;_._.@_)_%"/>
    <numFmt numFmtId="188" formatCode="_._.&quot;$&quot;* \(#,##0\)_%;_._.&quot;$&quot;* #,##0_)_%;_._.&quot;$&quot;* 0_)_%;_._.@_)_%"/>
    <numFmt numFmtId="189" formatCode="* \(#,##0\);* #,##0_);&quot;-&quot;??_);@"/>
    <numFmt numFmtId="190" formatCode="&quot;$&quot;* #,##0_)_%;&quot;$&quot;* \(#,##0\)_%;&quot;$&quot;* &quot;-&quot;??_)_%;@_)_%"/>
    <numFmt numFmtId="191" formatCode="_._.&quot;$&quot;* #,##0.0_)_%;_._.&quot;$&quot;* \(#,##0.0\)_%"/>
    <numFmt numFmtId="192" formatCode="&quot;$&quot;* #,##0.0_)_%;&quot;$&quot;* \(#,##0.0\)_%;&quot;$&quot;* \ .0_)_%"/>
    <numFmt numFmtId="193" formatCode="_._.&quot;$&quot;* #,##0.00_)_%;_._.&quot;$&quot;* \(#,##0.00\)_%"/>
    <numFmt numFmtId="194" formatCode="&quot;$&quot;* #,##0.00_)_%;&quot;$&quot;* \(#,##0.00\)_%;&quot;$&quot;* \ .00_)_%"/>
    <numFmt numFmtId="195" formatCode="_._.&quot;$&quot;* #,##0.000_)_%;_._.&quot;$&quot;* \(#,##0.000\)_%"/>
    <numFmt numFmtId="196" formatCode="&quot;$&quot;* #,##0.000_)_%;&quot;$&quot;* \(#,##0.000\)_%;&quot;$&quot;* \ .000_)_%"/>
    <numFmt numFmtId="197" formatCode="[$-409]d\-mmm\-yy;@"/>
    <numFmt numFmtId="198" formatCode="mmmm\ d\,\ yyyy"/>
    <numFmt numFmtId="199" formatCode="[$-409]d\-mmm;@"/>
    <numFmt numFmtId="200" formatCode="* #,##0_);* \(#,##0\);&quot;-&quot;??_);@"/>
    <numFmt numFmtId="201" formatCode="#,##0\ \ ;\(#,##0\)\ ;\—\ \ \ \ "/>
    <numFmt numFmtId="202" formatCode="_(#,##0;\(#,##0\);\-;&quot;  &quot;@"/>
    <numFmt numFmtId="203" formatCode="&quot;$&quot;#,##0\ ;\-&quot;$&quot;#,##0"/>
    <numFmt numFmtId="204" formatCode="&quot;$&quot;#,##0.00\ ;\(&quot;$&quot;#,##0.00\)"/>
    <numFmt numFmtId="205" formatCode="#,##0.00&quot; $&quot;;[Red]\-#,##0.00&quot; $&quot;"/>
    <numFmt numFmtId="206" formatCode="_(* #,##0,_);_(* \(#,##0,\);_(* &quot;-&quot;_);_(@_)"/>
    <numFmt numFmtId="207" formatCode="_(* #,##0.00_);_(* \(#,##0.00\);_(* &quot;-&quot;??_);_(@_)"/>
    <numFmt numFmtId="208" formatCode="0_)%;\(0\)%"/>
    <numFmt numFmtId="209" formatCode="_._._(* 0_)%;_._.* \(0\)%"/>
    <numFmt numFmtId="210" formatCode="_(0_)%;\(0\)%"/>
    <numFmt numFmtId="211" formatCode="0%_);\(0%\)"/>
    <numFmt numFmtId="212" formatCode="_-* #,##0\ _$_-;\-* #,##0\ _$_-;_-* &quot;-&quot;\ _$_-;_-@_-"/>
    <numFmt numFmtId="213" formatCode="_(0.0_)%;\(0.0\)%"/>
    <numFmt numFmtId="214" formatCode="_._._(* 0.0_)%;_._.* \(0.0\)%"/>
    <numFmt numFmtId="215" formatCode="_(0.00_)%;\(0.00\)%"/>
    <numFmt numFmtId="216" formatCode="_._._(* 0.00_)%;_._.* \(0.00\)%"/>
    <numFmt numFmtId="217" formatCode="_(0.000_)%;\(0.000\)%"/>
    <numFmt numFmtId="218" formatCode="_._._(* 0.000_)%;_._.* \(0.000\)%"/>
    <numFmt numFmtId="219" formatCode="\+0.0;\-0.0"/>
    <numFmt numFmtId="220" formatCode="\+0.0%;\-0.0%"/>
    <numFmt numFmtId="221" formatCode="mm/dd/yy"/>
    <numFmt numFmtId="222" formatCode="&quot;$&quot;#,##0"/>
    <numFmt numFmtId="223" formatCode="#\ ##0&quot;zі&quot;_.00&quot;gr&quot;;\(#\ ##0.00\z\і\)"/>
    <numFmt numFmtId="224" formatCode="&quot;$&quot;#,\);\(&quot;$&quot;#,\)"/>
    <numFmt numFmtId="225" formatCode="#\ ##0&quot;zі&quot;.00&quot;gr&quot;;\(#\ ##0&quot;zі&quot;.00&quot;gr&quot;\)"/>
    <numFmt numFmtId="226" formatCode="&quot;$&quot;#,;\(&quot;$&quot;#,\)"/>
    <numFmt numFmtId="227" formatCode="_-* #,##0.00\ _T_L_-;\-* #,##0.00\ _T_L_-;_-* &quot;-&quot;??\ _T_L_-;_-@_-"/>
    <numFmt numFmtId="228" formatCode="General_)"/>
  </numFmts>
  <fonts count="10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NTTimes/Cyrillic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Pragmatica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8"/>
      <name val="Arial"/>
      <family val="2"/>
      <charset val="204"/>
    </font>
    <font>
      <sz val="10"/>
      <name val="Palatino Linotype"/>
      <family val="1"/>
      <charset val="204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name val="Palatino Linotype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0"/>
      <name val="MS Serif"/>
      <family val="2"/>
      <charset val="204"/>
    </font>
    <font>
      <sz val="10"/>
      <name val="MS Serif"/>
      <family val="1"/>
      <charset val="20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Helv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16"/>
      <name val="MS Serif"/>
      <family val="1"/>
      <charset val="204"/>
    </font>
    <font>
      <sz val="11"/>
      <name val="Times New Roman"/>
      <family val="1"/>
      <charset val="204"/>
    </font>
    <font>
      <i/>
      <sz val="11"/>
      <color indexed="23"/>
      <name val="Calibri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9"/>
      <name val="Times New Roman"/>
      <family val="1"/>
    </font>
    <font>
      <u/>
      <sz val="10"/>
      <color indexed="12"/>
      <name val="Arial Cyr"/>
      <family val="2"/>
      <charset val="204"/>
    </font>
    <font>
      <sz val="11"/>
      <name val="Times New Roman CYR"/>
      <charset val="204"/>
    </font>
    <font>
      <sz val="10"/>
      <color indexed="14"/>
      <name val="Times New Roman"/>
      <family val="1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Calibri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0"/>
      <name val="Tahoma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sz val="10"/>
      <name val="Geneva"/>
      <family val="2"/>
    </font>
    <font>
      <sz val="8"/>
      <name val="Helv"/>
    </font>
    <font>
      <sz val="10"/>
      <name val="NTHelvetica/Cyrillic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81">
    <xf numFmtId="167" fontId="0" fillId="0" borderId="0"/>
    <xf numFmtId="166" fontId="3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167" fontId="7" fillId="0" borderId="0"/>
    <xf numFmtId="167" fontId="18" fillId="0" borderId="0"/>
    <xf numFmtId="167" fontId="19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7" fillId="0" borderId="0"/>
    <xf numFmtId="167" fontId="7" fillId="0" borderId="0"/>
    <xf numFmtId="167" fontId="20" fillId="0" borderId="0"/>
    <xf numFmtId="167" fontId="7" fillId="0" borderId="0"/>
    <xf numFmtId="167" fontId="20" fillId="0" borderId="0"/>
    <xf numFmtId="167" fontId="20" fillId="0" borderId="0"/>
    <xf numFmtId="167" fontId="3" fillId="0" borderId="0"/>
    <xf numFmtId="167" fontId="21" fillId="0" borderId="0"/>
    <xf numFmtId="167" fontId="20" fillId="0" borderId="0"/>
    <xf numFmtId="167" fontId="7" fillId="0" borderId="0"/>
    <xf numFmtId="167" fontId="21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167" fontId="20" fillId="0" borderId="0"/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7" fontId="23" fillId="0" borderId="0">
      <protection locked="0"/>
    </xf>
    <xf numFmtId="0" fontId="23" fillId="0" borderId="0">
      <protection locked="0"/>
    </xf>
    <xf numFmtId="167" fontId="23" fillId="0" borderId="0">
      <protection locked="0"/>
    </xf>
    <xf numFmtId="0" fontId="23" fillId="0" borderId="0">
      <protection locked="0"/>
    </xf>
    <xf numFmtId="167" fontId="24" fillId="0" borderId="0"/>
    <xf numFmtId="167" fontId="22" fillId="0" borderId="8">
      <protection locked="0"/>
    </xf>
    <xf numFmtId="0" fontId="22" fillId="0" borderId="8">
      <protection locked="0"/>
    </xf>
    <xf numFmtId="167" fontId="25" fillId="0" borderId="0"/>
    <xf numFmtId="2" fontId="26" fillId="0" borderId="0" applyNumberFormat="0" applyFill="0" applyBorder="0" applyAlignment="0" applyProtection="0"/>
    <xf numFmtId="2" fontId="27" fillId="0" borderId="0" applyNumberFormat="0" applyFill="0" applyBorder="0" applyAlignment="0" applyProtection="0"/>
    <xf numFmtId="167" fontId="28" fillId="2" borderId="0"/>
    <xf numFmtId="167" fontId="29" fillId="3" borderId="0" applyNumberFormat="0" applyBorder="0" applyAlignment="0" applyProtection="0"/>
    <xf numFmtId="0" fontId="29" fillId="3" borderId="0" applyNumberFormat="0" applyBorder="0" applyAlignment="0" applyProtection="0"/>
    <xf numFmtId="167" fontId="29" fillId="4" borderId="0" applyNumberFormat="0" applyBorder="0" applyAlignment="0" applyProtection="0"/>
    <xf numFmtId="0" fontId="29" fillId="4" borderId="0" applyNumberFormat="0" applyBorder="0" applyAlignment="0" applyProtection="0"/>
    <xf numFmtId="167" fontId="29" fillId="5" borderId="0" applyNumberFormat="0" applyBorder="0" applyAlignment="0" applyProtection="0"/>
    <xf numFmtId="0" fontId="29" fillId="5" borderId="0" applyNumberFormat="0" applyBorder="0" applyAlignment="0" applyProtection="0"/>
    <xf numFmtId="167" fontId="29" fillId="6" borderId="0" applyNumberFormat="0" applyBorder="0" applyAlignment="0" applyProtection="0"/>
    <xf numFmtId="0" fontId="29" fillId="6" borderId="0" applyNumberFormat="0" applyBorder="0" applyAlignment="0" applyProtection="0"/>
    <xf numFmtId="167" fontId="29" fillId="7" borderId="0" applyNumberFormat="0" applyBorder="0" applyAlignment="0" applyProtection="0"/>
    <xf numFmtId="0" fontId="29" fillId="7" borderId="0" applyNumberFormat="0" applyBorder="0" applyAlignment="0" applyProtection="0"/>
    <xf numFmtId="167" fontId="29" fillId="8" borderId="0" applyNumberFormat="0" applyBorder="0" applyAlignment="0" applyProtection="0"/>
    <xf numFmtId="0" fontId="29" fillId="8" borderId="0" applyNumberFormat="0" applyBorder="0" applyAlignment="0" applyProtection="0"/>
    <xf numFmtId="167" fontId="29" fillId="9" borderId="0" applyNumberFormat="0" applyBorder="0" applyAlignment="0" applyProtection="0"/>
    <xf numFmtId="0" fontId="29" fillId="9" borderId="0" applyNumberFormat="0" applyBorder="0" applyAlignment="0" applyProtection="0"/>
    <xf numFmtId="167" fontId="29" fillId="10" borderId="0" applyNumberFormat="0" applyBorder="0" applyAlignment="0" applyProtection="0"/>
    <xf numFmtId="0" fontId="29" fillId="10" borderId="0" applyNumberFormat="0" applyBorder="0" applyAlignment="0" applyProtection="0"/>
    <xf numFmtId="167" fontId="29" fillId="11" borderId="0" applyNumberFormat="0" applyBorder="0" applyAlignment="0" applyProtection="0"/>
    <xf numFmtId="0" fontId="29" fillId="11" borderId="0" applyNumberFormat="0" applyBorder="0" applyAlignment="0" applyProtection="0"/>
    <xf numFmtId="167" fontId="29" fillId="6" borderId="0" applyNumberFormat="0" applyBorder="0" applyAlignment="0" applyProtection="0"/>
    <xf numFmtId="0" fontId="29" fillId="6" borderId="0" applyNumberFormat="0" applyBorder="0" applyAlignment="0" applyProtection="0"/>
    <xf numFmtId="167" fontId="29" fillId="9" borderId="0" applyNumberFormat="0" applyBorder="0" applyAlignment="0" applyProtection="0"/>
    <xf numFmtId="0" fontId="29" fillId="9" borderId="0" applyNumberFormat="0" applyBorder="0" applyAlignment="0" applyProtection="0"/>
    <xf numFmtId="167" fontId="29" fillId="12" borderId="0" applyNumberFormat="0" applyBorder="0" applyAlignment="0" applyProtection="0"/>
    <xf numFmtId="0" fontId="29" fillId="12" borderId="0" applyNumberFormat="0" applyBorder="0" applyAlignment="0" applyProtection="0"/>
    <xf numFmtId="167" fontId="30" fillId="13" borderId="0" applyNumberFormat="0" applyBorder="0" applyAlignment="0" applyProtection="0"/>
    <xf numFmtId="0" fontId="30" fillId="13" borderId="0" applyNumberFormat="0" applyBorder="0" applyAlignment="0" applyProtection="0"/>
    <xf numFmtId="167" fontId="30" fillId="10" borderId="0" applyNumberFormat="0" applyBorder="0" applyAlignment="0" applyProtection="0"/>
    <xf numFmtId="0" fontId="30" fillId="10" borderId="0" applyNumberFormat="0" applyBorder="0" applyAlignment="0" applyProtection="0"/>
    <xf numFmtId="167" fontId="30" fillId="11" borderId="0" applyNumberFormat="0" applyBorder="0" applyAlignment="0" applyProtection="0"/>
    <xf numFmtId="0" fontId="30" fillId="11" borderId="0" applyNumberFormat="0" applyBorder="0" applyAlignment="0" applyProtection="0"/>
    <xf numFmtId="167" fontId="30" fillId="14" borderId="0" applyNumberFormat="0" applyBorder="0" applyAlignment="0" applyProtection="0"/>
    <xf numFmtId="0" fontId="30" fillId="14" borderId="0" applyNumberFormat="0" applyBorder="0" applyAlignment="0" applyProtection="0"/>
    <xf numFmtId="167" fontId="30" fillId="15" borderId="0" applyNumberFormat="0" applyBorder="0" applyAlignment="0" applyProtection="0"/>
    <xf numFmtId="0" fontId="30" fillId="15" borderId="0" applyNumberFormat="0" applyBorder="0" applyAlignment="0" applyProtection="0"/>
    <xf numFmtId="167" fontId="30" fillId="16" borderId="0" applyNumberFormat="0" applyBorder="0" applyAlignment="0" applyProtection="0"/>
    <xf numFmtId="0" fontId="30" fillId="16" borderId="0" applyNumberFormat="0" applyBorder="0" applyAlignment="0" applyProtection="0"/>
    <xf numFmtId="167" fontId="30" fillId="17" borderId="0" applyNumberFormat="0" applyBorder="0" applyAlignment="0" applyProtection="0"/>
    <xf numFmtId="0" fontId="30" fillId="17" borderId="0" applyNumberFormat="0" applyBorder="0" applyAlignment="0" applyProtection="0"/>
    <xf numFmtId="167" fontId="30" fillId="18" borderId="0" applyNumberFormat="0" applyBorder="0" applyAlignment="0" applyProtection="0"/>
    <xf numFmtId="0" fontId="30" fillId="18" borderId="0" applyNumberFormat="0" applyBorder="0" applyAlignment="0" applyProtection="0"/>
    <xf numFmtId="167" fontId="30" fillId="19" borderId="0" applyNumberFormat="0" applyBorder="0" applyAlignment="0" applyProtection="0"/>
    <xf numFmtId="0" fontId="30" fillId="19" borderId="0" applyNumberFormat="0" applyBorder="0" applyAlignment="0" applyProtection="0"/>
    <xf numFmtId="167" fontId="30" fillId="14" borderId="0" applyNumberFormat="0" applyBorder="0" applyAlignment="0" applyProtection="0"/>
    <xf numFmtId="0" fontId="30" fillId="14" borderId="0" applyNumberFormat="0" applyBorder="0" applyAlignment="0" applyProtection="0"/>
    <xf numFmtId="167" fontId="30" fillId="15" borderId="0" applyNumberFormat="0" applyBorder="0" applyAlignment="0" applyProtection="0"/>
    <xf numFmtId="0" fontId="30" fillId="15" borderId="0" applyNumberFormat="0" applyBorder="0" applyAlignment="0" applyProtection="0"/>
    <xf numFmtId="167" fontId="30" fillId="20" borderId="0" applyNumberFormat="0" applyBorder="0" applyAlignment="0" applyProtection="0"/>
    <xf numFmtId="0" fontId="30" fillId="20" borderId="0" applyNumberFormat="0" applyBorder="0" applyAlignment="0" applyProtection="0"/>
    <xf numFmtId="167" fontId="31" fillId="4" borderId="0" applyNumberFormat="0" applyBorder="0" applyAlignment="0" applyProtection="0"/>
    <xf numFmtId="0" fontId="31" fillId="4" borderId="0" applyNumberFormat="0" applyBorder="0" applyAlignment="0" applyProtection="0"/>
    <xf numFmtId="167" fontId="32" fillId="0" borderId="0" applyNumberFormat="0" applyFill="0" applyBorder="0" applyAlignment="0" applyProtection="0"/>
    <xf numFmtId="167" fontId="33" fillId="0" borderId="0" applyFill="0" applyBorder="0" applyAlignment="0"/>
    <xf numFmtId="0" fontId="33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73" fontId="7" fillId="0" borderId="0" applyFill="0" applyBorder="0" applyAlignment="0"/>
    <xf numFmtId="173" fontId="7" fillId="0" borderId="0" applyFill="0" applyBorder="0" applyAlignment="0"/>
    <xf numFmtId="174" fontId="34" fillId="0" borderId="0" applyFill="0" applyBorder="0" applyAlignment="0"/>
    <xf numFmtId="174" fontId="34" fillId="0" borderId="0" applyFill="0" applyBorder="0" applyAlignment="0"/>
    <xf numFmtId="172" fontId="35" fillId="0" borderId="0" applyFill="0" applyBorder="0" applyAlignment="0"/>
    <xf numFmtId="175" fontId="34" fillId="0" borderId="0" applyFill="0" applyBorder="0" applyAlignment="0"/>
    <xf numFmtId="175" fontId="34" fillId="0" borderId="0" applyFill="0" applyBorder="0" applyAlignment="0"/>
    <xf numFmtId="176" fontId="35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20" fillId="0" borderId="0" applyFill="0" applyBorder="0" applyAlignment="0"/>
    <xf numFmtId="178" fontId="20" fillId="0" borderId="0" applyFill="0" applyBorder="0" applyAlignment="0"/>
    <xf numFmtId="179" fontId="35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67" fontId="36" fillId="21" borderId="9" applyNumberFormat="0" applyAlignment="0" applyProtection="0"/>
    <xf numFmtId="0" fontId="36" fillId="21" borderId="9" applyNumberFormat="0" applyAlignment="0" applyProtection="0"/>
    <xf numFmtId="167" fontId="37" fillId="0" borderId="0" applyFill="0" applyBorder="0" applyProtection="0">
      <alignment horizontal="center"/>
      <protection locked="0"/>
    </xf>
    <xf numFmtId="169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7" fontId="38" fillId="23" borderId="11" applyNumberFormat="0" applyAlignment="0" applyProtection="0"/>
    <xf numFmtId="0" fontId="38" fillId="23" borderId="11" applyNumberFormat="0" applyAlignment="0" applyProtection="0"/>
    <xf numFmtId="167" fontId="39" fillId="0" borderId="3">
      <alignment horizontal="center"/>
    </xf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2" fillId="0" borderId="0" applyFont="0" applyFill="0" applyBorder="0" applyAlignment="0" applyProtection="0"/>
    <xf numFmtId="183" fontId="43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43" fillId="0" borderId="0" applyFont="0" applyFill="0" applyBorder="0" applyAlignment="0" applyProtection="0"/>
    <xf numFmtId="186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7" fillId="0" borderId="0" applyFont="0" applyFill="0" applyBorder="0" applyAlignment="0" applyProtection="0"/>
    <xf numFmtId="3" fontId="45" fillId="0" borderId="0" applyFont="0" applyFill="0" applyBorder="0" applyAlignment="0" applyProtection="0"/>
    <xf numFmtId="167" fontId="46" fillId="0" borderId="0" applyNumberFormat="0" applyFill="0" applyBorder="0" applyAlignment="0" applyProtection="0"/>
    <xf numFmtId="167" fontId="47" fillId="0" borderId="0" applyNumberFormat="0" applyAlignment="0">
      <alignment horizontal="left"/>
    </xf>
    <xf numFmtId="0" fontId="48" fillId="0" borderId="0" applyNumberFormat="0" applyAlignment="0">
      <alignment horizontal="left"/>
    </xf>
    <xf numFmtId="187" fontId="49" fillId="0" borderId="0" applyFill="0" applyBorder="0" applyProtection="0"/>
    <xf numFmtId="188" fontId="41" fillId="0" borderId="0" applyFont="0" applyFill="0" applyBorder="0" applyAlignment="0" applyProtection="0"/>
    <xf numFmtId="189" fontId="50" fillId="0" borderId="0" applyFill="0" applyBorder="0" applyProtection="0"/>
    <xf numFmtId="189" fontId="50" fillId="0" borderId="12" applyFill="0" applyProtection="0"/>
    <xf numFmtId="189" fontId="50" fillId="0" borderId="8" applyFill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43" fillId="0" borderId="0" applyFont="0" applyFill="0" applyBorder="0" applyAlignment="0" applyProtection="0"/>
    <xf numFmtId="194" fontId="42" fillId="0" borderId="0" applyFont="0" applyFill="0" applyBorder="0" applyAlignment="0" applyProtection="0"/>
    <xf numFmtId="195" fontId="43" fillId="0" borderId="0" applyFont="0" applyFill="0" applyBorder="0" applyAlignment="0" applyProtection="0"/>
    <xf numFmtId="196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7" fillId="24" borderId="0" applyFont="0" applyFill="0" applyBorder="0" applyAlignment="0" applyProtection="0"/>
    <xf numFmtId="197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14" fontId="33" fillId="0" borderId="0" applyFill="0" applyBorder="0" applyAlignment="0"/>
    <xf numFmtId="167" fontId="7" fillId="24" borderId="0" applyFont="0" applyFill="0" applyBorder="0" applyAlignment="0" applyProtection="0"/>
    <xf numFmtId="199" fontId="7" fillId="24" borderId="0" applyFont="0" applyFill="0" applyBorder="0" applyAlignment="0" applyProtection="0"/>
    <xf numFmtId="198" fontId="7" fillId="0" borderId="0" applyFont="0" applyFill="0" applyBorder="0" applyAlignment="0" applyProtection="0"/>
    <xf numFmtId="200" fontId="50" fillId="0" borderId="0" applyFill="0" applyBorder="0" applyProtection="0"/>
    <xf numFmtId="200" fontId="50" fillId="0" borderId="12" applyFill="0" applyProtection="0"/>
    <xf numFmtId="200" fontId="50" fillId="0" borderId="8" applyFill="0" applyProtection="0"/>
    <xf numFmtId="38" fontId="28" fillId="0" borderId="13">
      <alignment vertical="center"/>
    </xf>
    <xf numFmtId="167" fontId="52" fillId="0" borderId="0" applyNumberFormat="0" applyFill="0" applyBorder="0" applyAlignment="0" applyProtection="0"/>
    <xf numFmtId="177" fontId="20" fillId="0" borderId="0" applyFill="0" applyBorder="0" applyAlignment="0"/>
    <xf numFmtId="177" fontId="20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20" fillId="0" borderId="0" applyFill="0" applyBorder="0" applyAlignment="0"/>
    <xf numFmtId="178" fontId="20" fillId="0" borderId="0" applyFill="0" applyBorder="0" applyAlignment="0"/>
    <xf numFmtId="179" fontId="35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67" fontId="53" fillId="0" borderId="0" applyNumberFormat="0" applyAlignment="0">
      <alignment horizontal="left"/>
    </xf>
    <xf numFmtId="0" fontId="54" fillId="0" borderId="0" applyNumberFormat="0" applyAlignment="0">
      <alignment horizontal="left"/>
    </xf>
    <xf numFmtId="167" fontId="55" fillId="0" borderId="0" applyFont="0" applyFill="0" applyBorder="0" applyAlignment="0" applyProtection="0"/>
    <xf numFmtId="167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45" fillId="0" borderId="0" applyFont="0" applyFill="0" applyBorder="0" applyAlignment="0" applyProtection="0"/>
    <xf numFmtId="201" fontId="55" fillId="0" borderId="0">
      <alignment horizontal="right"/>
    </xf>
    <xf numFmtId="10" fontId="57" fillId="25" borderId="2" applyNumberFormat="0" applyFill="0" applyBorder="0" applyAlignment="0" applyProtection="0">
      <protection locked="0"/>
    </xf>
    <xf numFmtId="10" fontId="57" fillId="25" borderId="2" applyNumberFormat="0" applyFill="0" applyBorder="0" applyAlignment="0" applyProtection="0">
      <protection locked="0"/>
    </xf>
    <xf numFmtId="167" fontId="58" fillId="0" borderId="0" applyNumberFormat="0" applyFont="0" applyBorder="0" applyAlignment="0"/>
    <xf numFmtId="167" fontId="59" fillId="5" borderId="0" applyNumberFormat="0" applyBorder="0" applyAlignment="0" applyProtection="0"/>
    <xf numFmtId="0" fontId="59" fillId="5" borderId="0" applyNumberFormat="0" applyBorder="0" applyAlignment="0" applyProtection="0"/>
    <xf numFmtId="38" fontId="60" fillId="26" borderId="0" applyNumberFormat="0" applyBorder="0" applyAlignment="0" applyProtection="0"/>
    <xf numFmtId="167" fontId="61" fillId="0" borderId="14" applyNumberFormat="0" applyAlignment="0" applyProtection="0">
      <alignment horizontal="left" vertical="center"/>
    </xf>
    <xf numFmtId="0" fontId="61" fillId="0" borderId="14" applyNumberFormat="0" applyAlignment="0" applyProtection="0">
      <alignment horizontal="left" vertical="center"/>
    </xf>
    <xf numFmtId="167" fontId="61" fillId="0" borderId="7">
      <alignment horizontal="left" vertical="center"/>
    </xf>
    <xf numFmtId="0" fontId="61" fillId="0" borderId="7">
      <alignment horizontal="left" vertical="center"/>
    </xf>
    <xf numFmtId="14" fontId="62" fillId="27" borderId="15">
      <alignment horizontal="center" vertical="center" wrapText="1"/>
    </xf>
    <xf numFmtId="167" fontId="63" fillId="0" borderId="16" applyNumberFormat="0" applyFill="0" applyAlignment="0" applyProtection="0"/>
    <xf numFmtId="0" fontId="63" fillId="0" borderId="16" applyNumberFormat="0" applyFill="0" applyAlignment="0" applyProtection="0"/>
    <xf numFmtId="167" fontId="64" fillId="0" borderId="17" applyNumberFormat="0" applyFill="0" applyAlignment="0" applyProtection="0"/>
    <xf numFmtId="0" fontId="64" fillId="0" borderId="17" applyNumberFormat="0" applyFill="0" applyAlignment="0" applyProtection="0"/>
    <xf numFmtId="167" fontId="65" fillId="0" borderId="18" applyNumberFormat="0" applyFill="0" applyAlignment="0" applyProtection="0"/>
    <xf numFmtId="0" fontId="65" fillId="0" borderId="18" applyNumberFormat="0" applyFill="0" applyAlignment="0" applyProtection="0"/>
    <xf numFmtId="167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7" fontId="37" fillId="0" borderId="0" applyFill="0" applyAlignment="0" applyProtection="0">
      <protection locked="0"/>
    </xf>
    <xf numFmtId="167" fontId="37" fillId="0" borderId="1" applyFill="0" applyAlignment="0" applyProtection="0">
      <protection locked="0"/>
    </xf>
    <xf numFmtId="167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67" fontId="68" fillId="0" borderId="0"/>
    <xf numFmtId="202" fontId="7" fillId="28" borderId="2" applyNumberFormat="0" applyFont="0" applyAlignment="0">
      <protection locked="0"/>
    </xf>
    <xf numFmtId="10" fontId="60" fillId="29" borderId="2" applyNumberFormat="0" applyBorder="0" applyAlignment="0" applyProtection="0"/>
    <xf numFmtId="10" fontId="60" fillId="29" borderId="2" applyNumberFormat="0" applyBorder="0" applyAlignment="0" applyProtection="0"/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202" fontId="7" fillId="28" borderId="2" applyNumberFormat="0" applyFont="0" applyAlignment="0">
      <protection locked="0"/>
    </xf>
    <xf numFmtId="167" fontId="69" fillId="0" borderId="2"/>
    <xf numFmtId="169" fontId="3" fillId="30" borderId="2" applyBorder="0">
      <alignment horizontal="center" vertical="center"/>
      <protection locked="0"/>
    </xf>
    <xf numFmtId="40" fontId="70" fillId="0" borderId="0">
      <protection locked="0"/>
    </xf>
    <xf numFmtId="1" fontId="71" fillId="0" borderId="0">
      <alignment horizontal="center"/>
      <protection locked="0"/>
    </xf>
    <xf numFmtId="203" fontId="4" fillId="0" borderId="0" applyFont="0" applyFill="0" applyBorder="0" applyAlignment="0" applyProtection="0"/>
    <xf numFmtId="204" fontId="72" fillId="0" borderId="0" applyFont="0" applyFill="0" applyBorder="0" applyAlignment="0" applyProtection="0"/>
    <xf numFmtId="38" fontId="73" fillId="0" borderId="0"/>
    <xf numFmtId="38" fontId="74" fillId="0" borderId="0"/>
    <xf numFmtId="38" fontId="75" fillId="0" borderId="0"/>
    <xf numFmtId="38" fontId="76" fillId="0" borderId="0"/>
    <xf numFmtId="167" fontId="41" fillId="0" borderId="0"/>
    <xf numFmtId="167" fontId="41" fillId="0" borderId="0"/>
    <xf numFmtId="167" fontId="55" fillId="0" borderId="0"/>
    <xf numFmtId="177" fontId="20" fillId="0" borderId="0" applyFill="0" applyBorder="0" applyAlignment="0"/>
    <xf numFmtId="177" fontId="20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20" fillId="0" borderId="0" applyFill="0" applyBorder="0" applyAlignment="0"/>
    <xf numFmtId="178" fontId="20" fillId="0" borderId="0" applyFill="0" applyBorder="0" applyAlignment="0"/>
    <xf numFmtId="179" fontId="35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67" fontId="77" fillId="0" borderId="19" applyNumberFormat="0" applyFill="0" applyAlignment="0" applyProtection="0"/>
    <xf numFmtId="0" fontId="77" fillId="0" borderId="19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8" fillId="0" borderId="0">
      <protection locked="0"/>
    </xf>
    <xf numFmtId="167" fontId="79" fillId="31" borderId="0" applyNumberFormat="0" applyBorder="0" applyAlignment="0" applyProtection="0"/>
    <xf numFmtId="0" fontId="79" fillId="31" borderId="0" applyNumberFormat="0" applyBorder="0" applyAlignment="0" applyProtection="0"/>
    <xf numFmtId="167" fontId="28" fillId="0" borderId="20"/>
    <xf numFmtId="205" fontId="7" fillId="0" borderId="0"/>
    <xf numFmtId="205" fontId="7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167" fontId="80" fillId="0" borderId="0"/>
    <xf numFmtId="167" fontId="81" fillId="0" borderId="0"/>
    <xf numFmtId="167" fontId="20" fillId="0" borderId="0"/>
    <xf numFmtId="167" fontId="29" fillId="32" borderId="21" applyNumberFormat="0" applyFont="0" applyAlignment="0" applyProtection="0"/>
    <xf numFmtId="0" fontId="29" fillId="32" borderId="21" applyNumberFormat="0" applyFont="0" applyAlignment="0" applyProtection="0"/>
    <xf numFmtId="206" fontId="7" fillId="24" borderId="0"/>
    <xf numFmtId="206" fontId="7" fillId="24" borderId="0"/>
    <xf numFmtId="169" fontId="68" fillId="0" borderId="0" applyFont="0" applyFill="0" applyBorder="0" applyAlignment="0" applyProtection="0"/>
    <xf numFmtId="207" fontId="68" fillId="0" borderId="0" applyFont="0" applyFill="0" applyBorder="0" applyAlignment="0" applyProtection="0"/>
    <xf numFmtId="167" fontId="82" fillId="21" borderId="22" applyNumberFormat="0" applyAlignment="0" applyProtection="0"/>
    <xf numFmtId="0" fontId="82" fillId="21" borderId="22" applyNumberFormat="0" applyAlignment="0" applyProtection="0"/>
    <xf numFmtId="167" fontId="83" fillId="24" borderId="0"/>
    <xf numFmtId="208" fontId="37" fillId="0" borderId="0" applyFont="0" applyFill="0" applyBorder="0" applyAlignment="0" applyProtection="0"/>
    <xf numFmtId="209" fontId="41" fillId="0" borderId="0" applyFont="0" applyFill="0" applyBorder="0" applyAlignment="0" applyProtection="0"/>
    <xf numFmtId="210" fontId="43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175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212" fontId="34" fillId="0" borderId="0" applyFont="0" applyFill="0" applyBorder="0" applyAlignment="0" applyProtection="0"/>
    <xf numFmtId="212" fontId="34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13" fontId="43" fillId="0" borderId="0" applyFont="0" applyFill="0" applyBorder="0" applyAlignment="0" applyProtection="0"/>
    <xf numFmtId="214" fontId="41" fillId="0" borderId="0" applyFont="0" applyFill="0" applyBorder="0" applyAlignment="0" applyProtection="0"/>
    <xf numFmtId="215" fontId="43" fillId="0" borderId="0" applyFont="0" applyFill="0" applyBorder="0" applyAlignment="0" applyProtection="0"/>
    <xf numFmtId="216" fontId="41" fillId="0" borderId="0" applyFont="0" applyFill="0" applyBorder="0" applyAlignment="0" applyProtection="0"/>
    <xf numFmtId="10" fontId="84" fillId="0" borderId="0"/>
    <xf numFmtId="217" fontId="43" fillId="0" borderId="0" applyFont="0" applyFill="0" applyBorder="0" applyAlignment="0" applyProtection="0"/>
    <xf numFmtId="218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219" fontId="20" fillId="0" borderId="0"/>
    <xf numFmtId="220" fontId="20" fillId="0" borderId="0"/>
    <xf numFmtId="177" fontId="20" fillId="0" borderId="0" applyFill="0" applyBorder="0" applyAlignment="0"/>
    <xf numFmtId="177" fontId="20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77" fontId="20" fillId="0" borderId="0" applyFill="0" applyBorder="0" applyAlignment="0"/>
    <xf numFmtId="177" fontId="20" fillId="0" borderId="0" applyFill="0" applyBorder="0" applyAlignment="0"/>
    <xf numFmtId="178" fontId="20" fillId="0" borderId="0" applyFill="0" applyBorder="0" applyAlignment="0"/>
    <xf numFmtId="178" fontId="20" fillId="0" borderId="0" applyFill="0" applyBorder="0" applyAlignment="0"/>
    <xf numFmtId="179" fontId="35" fillId="0" borderId="0" applyFill="0" applyBorder="0" applyAlignment="0"/>
    <xf numFmtId="172" fontId="20" fillId="0" borderId="0" applyFill="0" applyBorder="0" applyAlignment="0"/>
    <xf numFmtId="172" fontId="20" fillId="0" borderId="0" applyFill="0" applyBorder="0" applyAlignment="0"/>
    <xf numFmtId="167" fontId="85" fillId="0" borderId="0" applyNumberFormat="0">
      <alignment horizontal="left"/>
    </xf>
    <xf numFmtId="221" fontId="85" fillId="0" borderId="0" applyNumberFormat="0" applyFill="0" applyBorder="0" applyAlignment="0" applyProtection="0">
      <alignment horizontal="left"/>
    </xf>
    <xf numFmtId="3" fontId="3" fillId="0" borderId="0" applyFont="0" applyFill="0" applyBorder="0" applyAlignment="0"/>
    <xf numFmtId="167" fontId="85" fillId="0" borderId="0" applyNumberFormat="0" applyFill="0" applyBorder="0" applyAlignment="0" applyProtection="0">
      <alignment horizontal="center"/>
    </xf>
    <xf numFmtId="222" fontId="86" fillId="0" borderId="2">
      <alignment horizontal="left" vertical="center"/>
      <protection locked="0"/>
    </xf>
    <xf numFmtId="167" fontId="58" fillId="0" borderId="0"/>
    <xf numFmtId="0" fontId="20" fillId="0" borderId="0"/>
    <xf numFmtId="40" fontId="87" fillId="0" borderId="0" applyBorder="0">
      <alignment horizontal="right"/>
    </xf>
    <xf numFmtId="49" fontId="33" fillId="0" borderId="0" applyFill="0" applyBorder="0" applyAlignment="0"/>
    <xf numFmtId="223" fontId="34" fillId="0" borderId="0" applyFill="0" applyBorder="0" applyAlignment="0"/>
    <xf numFmtId="223" fontId="34" fillId="0" borderId="0" applyFill="0" applyBorder="0" applyAlignment="0"/>
    <xf numFmtId="224" fontId="35" fillId="0" borderId="0" applyFill="0" applyBorder="0" applyAlignment="0"/>
    <xf numFmtId="225" fontId="34" fillId="0" borderId="0" applyFill="0" applyBorder="0" applyAlignment="0"/>
    <xf numFmtId="225" fontId="34" fillId="0" borderId="0" applyFill="0" applyBorder="0" applyAlignment="0"/>
    <xf numFmtId="226" fontId="35" fillId="0" borderId="0" applyFill="0" applyBorder="0" applyAlignment="0"/>
    <xf numFmtId="167" fontId="88" fillId="0" borderId="0" applyFill="0" applyBorder="0" applyProtection="0">
      <alignment horizontal="left" vertical="top"/>
    </xf>
    <xf numFmtId="167" fontId="89" fillId="0" borderId="0" applyNumberFormat="0" applyFill="0" applyBorder="0" applyAlignment="0" applyProtection="0"/>
    <xf numFmtId="167" fontId="90" fillId="0" borderId="0"/>
    <xf numFmtId="167" fontId="91" fillId="0" borderId="0"/>
    <xf numFmtId="167" fontId="92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7" fontId="93" fillId="0" borderId="23" applyNumberFormat="0" applyFill="0" applyAlignment="0" applyProtection="0"/>
    <xf numFmtId="0" fontId="93" fillId="0" borderId="23" applyNumberFormat="0" applyFill="0" applyAlignment="0" applyProtection="0"/>
    <xf numFmtId="227" fontId="94" fillId="0" borderId="0" applyFont="0" applyFill="0" applyBorder="0" applyAlignment="0" applyProtection="0"/>
    <xf numFmtId="167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228" fontId="3" fillId="0" borderId="24">
      <protection locked="0"/>
    </xf>
    <xf numFmtId="167" fontId="67" fillId="0" borderId="0" applyNumberFormat="0" applyFill="0" applyBorder="0" applyAlignment="0" applyProtection="0">
      <alignment vertical="top"/>
      <protection locked="0"/>
    </xf>
    <xf numFmtId="167" fontId="97" fillId="26" borderId="10"/>
    <xf numFmtId="14" fontId="3" fillId="0" borderId="0">
      <alignment horizontal="right"/>
    </xf>
    <xf numFmtId="228" fontId="98" fillId="27" borderId="24"/>
    <xf numFmtId="167" fontId="7" fillId="0" borderId="2">
      <alignment horizontal="right"/>
    </xf>
    <xf numFmtId="0" fontId="7" fillId="0" borderId="2">
      <alignment horizontal="right"/>
    </xf>
    <xf numFmtId="167" fontId="7" fillId="0" borderId="0"/>
    <xf numFmtId="0" fontId="7" fillId="0" borderId="0"/>
    <xf numFmtId="0" fontId="96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3" fillId="0" borderId="0"/>
    <xf numFmtId="0" fontId="99" fillId="0" borderId="0"/>
    <xf numFmtId="0" fontId="2" fillId="0" borderId="0"/>
    <xf numFmtId="167" fontId="3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99" fontId="3" fillId="0" borderId="0"/>
    <xf numFmtId="0" fontId="3" fillId="0" borderId="0"/>
    <xf numFmtId="0" fontId="3" fillId="0" borderId="0"/>
    <xf numFmtId="167" fontId="2" fillId="0" borderId="0"/>
    <xf numFmtId="0" fontId="96" fillId="0" borderId="0"/>
    <xf numFmtId="0" fontId="96" fillId="0" borderId="0"/>
    <xf numFmtId="0" fontId="96" fillId="0" borderId="0"/>
    <xf numFmtId="0" fontId="2" fillId="0" borderId="0"/>
    <xf numFmtId="167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20" fillId="0" borderId="0"/>
    <xf numFmtId="167" fontId="28" fillId="0" borderId="0" applyNumberFormat="0" applyFont="0" applyFill="0" applyBorder="0" applyAlignment="0" applyProtection="0">
      <alignment vertical="top"/>
    </xf>
    <xf numFmtId="167" fontId="28" fillId="0" borderId="0" applyNumberFormat="0" applyFont="0" applyFill="0" applyBorder="0" applyAlignment="0" applyProtection="0">
      <alignment vertical="top"/>
    </xf>
    <xf numFmtId="167" fontId="3" fillId="0" borderId="0">
      <alignment vertical="justify"/>
    </xf>
    <xf numFmtId="49" fontId="3" fillId="0" borderId="0"/>
    <xf numFmtId="38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7" fillId="0" borderId="2"/>
    <xf numFmtId="4" fontId="7" fillId="0" borderId="2"/>
    <xf numFmtId="37" fontId="3" fillId="0" borderId="0" applyFont="0" applyBorder="0" applyAlignment="0" applyProtection="0"/>
    <xf numFmtId="165" fontId="22" fillId="0" borderId="0">
      <protection locked="0"/>
    </xf>
    <xf numFmtId="165" fontId="22" fillId="0" borderId="0">
      <protection locked="0"/>
    </xf>
    <xf numFmtId="167" fontId="101" fillId="0" borderId="0"/>
    <xf numFmtId="166" fontId="3" fillId="0" borderId="0" applyFont="0" applyFill="0" applyBorder="0" applyAlignment="0" applyProtection="0"/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5" fontId="22" fillId="0" borderId="0">
      <protection locked="0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22" borderId="10">
      <alignment vertical="center"/>
    </xf>
    <xf numFmtId="164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22" fillId="0" borderId="0">
      <protection locked="0"/>
    </xf>
    <xf numFmtId="165" fontId="22" fillId="0" borderId="0"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52">
    <xf numFmtId="167" fontId="0" fillId="0" borderId="0" xfId="0"/>
    <xf numFmtId="167" fontId="4" fillId="0" borderId="0" xfId="2" applyFont="1" applyFill="1" applyAlignment="1">
      <alignment vertical="top" wrapText="1"/>
    </xf>
    <xf numFmtId="167" fontId="4" fillId="0" borderId="0" xfId="2" applyFont="1" applyFill="1" applyAlignment="1"/>
    <xf numFmtId="49" fontId="4" fillId="0" borderId="0" xfId="2" applyNumberFormat="1" applyFont="1" applyFill="1" applyAlignment="1" applyProtection="1">
      <protection locked="0"/>
    </xf>
    <xf numFmtId="167" fontId="0" fillId="0" borderId="0" xfId="0" applyFill="1" applyAlignment="1">
      <alignment horizontal="right"/>
    </xf>
    <xf numFmtId="167" fontId="6" fillId="0" borderId="0" xfId="2" applyFont="1" applyFill="1" applyAlignment="1" applyProtection="1">
      <alignment horizontal="right"/>
      <protection locked="0"/>
    </xf>
    <xf numFmtId="168" fontId="7" fillId="0" borderId="0" xfId="2" applyNumberFormat="1" applyFont="1" applyFill="1" applyAlignment="1" applyProtection="1">
      <alignment horizontal="right"/>
      <protection locked="0"/>
    </xf>
    <xf numFmtId="167" fontId="4" fillId="0" borderId="0" xfId="2" applyFont="1" applyFill="1" applyBorder="1" applyAlignment="1"/>
    <xf numFmtId="168" fontId="7" fillId="0" borderId="0" xfId="2" applyNumberFormat="1" applyFont="1" applyFill="1" applyProtection="1">
      <protection locked="0"/>
    </xf>
    <xf numFmtId="168" fontId="4" fillId="0" borderId="0" xfId="2" applyNumberFormat="1" applyFont="1" applyFill="1" applyAlignment="1" applyProtection="1">
      <protection locked="0"/>
    </xf>
    <xf numFmtId="167" fontId="4" fillId="0" borderId="0" xfId="2" applyFont="1" applyFill="1" applyAlignment="1" applyProtection="1">
      <protection locked="0"/>
    </xf>
    <xf numFmtId="167" fontId="7" fillId="0" borderId="0" xfId="2" applyFont="1" applyFill="1"/>
    <xf numFmtId="167" fontId="7" fillId="0" borderId="0" xfId="2" applyFont="1" applyFill="1" applyAlignment="1">
      <alignment horizontal="center" vertical="center"/>
    </xf>
    <xf numFmtId="0" fontId="9" fillId="0" borderId="2" xfId="2" applyNumberFormat="1" applyFont="1" applyFill="1" applyBorder="1" applyAlignment="1" applyProtection="1">
      <alignment vertical="top" wrapText="1"/>
    </xf>
    <xf numFmtId="0" fontId="9" fillId="0" borderId="2" xfId="2" applyNumberFormat="1" applyFont="1" applyFill="1" applyBorder="1" applyProtection="1"/>
    <xf numFmtId="169" fontId="9" fillId="0" borderId="2" xfId="2" applyNumberFormat="1" applyFont="1" applyFill="1" applyBorder="1" applyAlignment="1" applyProtection="1">
      <alignment horizontal="right"/>
      <protection locked="0"/>
    </xf>
    <xf numFmtId="167" fontId="8" fillId="0" borderId="0" xfId="2" applyFont="1" applyFill="1"/>
    <xf numFmtId="0" fontId="4" fillId="0" borderId="2" xfId="2" applyNumberFormat="1" applyFont="1" applyFill="1" applyBorder="1" applyAlignment="1" applyProtection="1">
      <alignment vertical="top" wrapText="1"/>
    </xf>
    <xf numFmtId="0" fontId="4" fillId="0" borderId="2" xfId="2" applyNumberFormat="1" applyFont="1" applyFill="1" applyBorder="1" applyAlignment="1" applyProtection="1">
      <alignment horizontal="center"/>
    </xf>
    <xf numFmtId="0" fontId="10" fillId="0" borderId="2" xfId="2" applyNumberFormat="1" applyFont="1" applyFill="1" applyBorder="1" applyAlignment="1" applyProtection="1">
      <alignment horizontal="center"/>
    </xf>
    <xf numFmtId="167" fontId="10" fillId="0" borderId="0" xfId="2" applyFont="1" applyFill="1"/>
    <xf numFmtId="0" fontId="11" fillId="0" borderId="2" xfId="2" applyNumberFormat="1" applyFont="1" applyFill="1" applyBorder="1" applyAlignment="1" applyProtection="1">
      <alignment horizontal="center"/>
    </xf>
    <xf numFmtId="49" fontId="4" fillId="0" borderId="2" xfId="2" applyNumberFormat="1" applyFont="1" applyFill="1" applyBorder="1" applyAlignment="1" applyProtection="1">
      <alignment horizontal="center"/>
    </xf>
    <xf numFmtId="0" fontId="9" fillId="0" borderId="2" xfId="2" applyNumberFormat="1" applyFont="1" applyFill="1" applyBorder="1" applyAlignment="1" applyProtection="1">
      <alignment horizontal="center"/>
    </xf>
    <xf numFmtId="0" fontId="7" fillId="0" borderId="2" xfId="2" applyNumberFormat="1" applyFont="1" applyFill="1" applyBorder="1" applyAlignment="1" applyProtection="1">
      <alignment vertical="top" wrapText="1"/>
    </xf>
    <xf numFmtId="0" fontId="7" fillId="0" borderId="2" xfId="2" applyNumberFormat="1" applyFont="1" applyFill="1" applyBorder="1" applyAlignment="1" applyProtection="1">
      <alignment horizontal="center"/>
    </xf>
    <xf numFmtId="0" fontId="9" fillId="0" borderId="2" xfId="2" applyNumberFormat="1" applyFont="1" applyFill="1" applyBorder="1" applyAlignment="1" applyProtection="1">
      <alignment horizontal="left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167" fontId="8" fillId="0" borderId="0" xfId="2" applyFont="1" applyFill="1" applyAlignment="1">
      <alignment horizontal="center" vertical="center"/>
    </xf>
    <xf numFmtId="167" fontId="7" fillId="0" borderId="0" xfId="2" applyFont="1" applyFill="1" applyBorder="1"/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169" fontId="5" fillId="0" borderId="0" xfId="2" applyNumberFormat="1" applyFont="1" applyFill="1" applyProtection="1"/>
    <xf numFmtId="0" fontId="4" fillId="0" borderId="0" xfId="2" applyNumberFormat="1" applyFont="1" applyFill="1" applyBorder="1" applyAlignment="1" applyProtection="1">
      <alignment vertical="top" wrapText="1"/>
      <protection locked="0"/>
    </xf>
    <xf numFmtId="167" fontId="7" fillId="0" borderId="0" xfId="2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167" fontId="13" fillId="0" borderId="0" xfId="2" applyFont="1" applyFill="1" applyAlignment="1">
      <alignment vertical="top" wrapText="1"/>
    </xf>
    <xf numFmtId="167" fontId="7" fillId="0" borderId="0" xfId="2" applyFont="1" applyFill="1" applyAlignment="1">
      <alignment vertical="top" wrapText="1"/>
    </xf>
    <xf numFmtId="49" fontId="7" fillId="0" borderId="0" xfId="2" applyNumberFormat="1" applyFont="1" applyFill="1" applyProtection="1">
      <protection locked="0"/>
    </xf>
    <xf numFmtId="0" fontId="4" fillId="0" borderId="0" xfId="2" applyNumberFormat="1" applyFont="1" applyFill="1" applyAlignment="1"/>
    <xf numFmtId="0" fontId="7" fillId="0" borderId="0" xfId="2" applyNumberFormat="1" applyFont="1" applyFill="1" applyProtection="1"/>
    <xf numFmtId="0" fontId="7" fillId="0" borderId="0" xfId="2" applyNumberFormat="1" applyFont="1" applyFill="1"/>
    <xf numFmtId="0" fontId="4" fillId="0" borderId="0" xfId="2" applyNumberFormat="1" applyFont="1" applyFill="1"/>
    <xf numFmtId="0" fontId="7" fillId="0" borderId="0" xfId="2" applyNumberFormat="1" applyFont="1" applyFill="1" applyAlignment="1" applyProtection="1">
      <alignment vertical="center"/>
    </xf>
    <xf numFmtId="0" fontId="7" fillId="0" borderId="0" xfId="2" applyNumberFormat="1" applyFont="1" applyFill="1" applyAlignment="1">
      <alignment vertical="center"/>
    </xf>
    <xf numFmtId="49" fontId="9" fillId="0" borderId="2" xfId="2" applyNumberFormat="1" applyFont="1" applyFill="1" applyBorder="1" applyAlignment="1" applyProtection="1">
      <alignment horizontal="center"/>
    </xf>
    <xf numFmtId="0" fontId="8" fillId="0" borderId="0" xfId="2" applyNumberFormat="1" applyFont="1" applyFill="1" applyProtection="1"/>
    <xf numFmtId="0" fontId="8" fillId="0" borderId="0" xfId="2" applyNumberFormat="1" applyFont="1" applyFill="1"/>
    <xf numFmtId="0" fontId="4" fillId="0" borderId="2" xfId="2" applyNumberFormat="1" applyFont="1" applyFill="1" applyBorder="1" applyProtection="1"/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wrapText="1"/>
      <protection locked="0"/>
    </xf>
    <xf numFmtId="0" fontId="7" fillId="0" borderId="0" xfId="2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center" wrapText="1"/>
      <protection locked="0"/>
    </xf>
    <xf numFmtId="167" fontId="3" fillId="0" borderId="0" xfId="0" applyFont="1" applyFill="1" applyProtection="1">
      <protection locked="0"/>
    </xf>
    <xf numFmtId="167" fontId="7" fillId="0" borderId="0" xfId="0" applyFont="1" applyFill="1" applyProtection="1">
      <protection locked="0"/>
    </xf>
    <xf numFmtId="167" fontId="7" fillId="0" borderId="0" xfId="0" applyFont="1" applyFill="1" applyAlignment="1" applyProtection="1">
      <alignment horizontal="center" vertical="top"/>
      <protection locked="0"/>
    </xf>
    <xf numFmtId="167" fontId="0" fillId="0" borderId="0" xfId="0" applyFont="1" applyFill="1" applyProtection="1">
      <protection locked="0"/>
    </xf>
    <xf numFmtId="0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Protection="1">
      <protection locked="0"/>
    </xf>
    <xf numFmtId="171" fontId="8" fillId="0" borderId="2" xfId="0" applyNumberFormat="1" applyFont="1" applyFill="1" applyBorder="1" applyAlignment="1" applyProtection="1">
      <alignment horizontal="center" vertical="top"/>
      <protection locked="0"/>
    </xf>
    <xf numFmtId="0" fontId="7" fillId="0" borderId="2" xfId="0" applyNumberFormat="1" applyFont="1" applyFill="1" applyBorder="1" applyAlignment="1" applyProtection="1">
      <alignment horizontal="center" vertical="top"/>
      <protection locked="0"/>
    </xf>
    <xf numFmtId="171" fontId="7" fillId="0" borderId="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4" fillId="0" borderId="0" xfId="0" applyNumberFormat="1" applyFont="1" applyFill="1" applyProtection="1">
      <protection locked="0"/>
    </xf>
    <xf numFmtId="0" fontId="4" fillId="0" borderId="0" xfId="2" applyNumberFormat="1" applyFont="1" applyFill="1" applyBorder="1" applyAlignment="1" applyProtection="1">
      <alignment horizontal="left" vertical="top" wrapText="1"/>
      <protection locked="0"/>
    </xf>
    <xf numFmtId="167" fontId="0" fillId="0" borderId="0" xfId="0" applyFont="1" applyFill="1"/>
    <xf numFmtId="0" fontId="13" fillId="0" borderId="0" xfId="2" applyNumberFormat="1" applyFont="1" applyFill="1" applyProtection="1">
      <protection locked="0"/>
    </xf>
    <xf numFmtId="0" fontId="14" fillId="0" borderId="0" xfId="2" applyNumberFormat="1" applyFont="1" applyFill="1" applyAlignment="1" applyProtection="1">
      <protection locked="0"/>
    </xf>
    <xf numFmtId="0" fontId="14" fillId="0" borderId="0" xfId="2" applyNumberFormat="1" applyFont="1" applyFill="1" applyAlignment="1" applyProtection="1">
      <alignment wrapText="1"/>
      <protection locked="0"/>
    </xf>
    <xf numFmtId="166" fontId="15" fillId="0" borderId="0" xfId="1" applyFont="1" applyFill="1" applyProtection="1"/>
    <xf numFmtId="0" fontId="13" fillId="0" borderId="0" xfId="2" applyNumberFormat="1" applyFont="1" applyFill="1"/>
    <xf numFmtId="0" fontId="14" fillId="0" borderId="0" xfId="2" applyNumberFormat="1" applyFont="1" applyFill="1" applyAlignment="1" applyProtection="1">
      <alignment horizontal="right"/>
      <protection locked="0"/>
    </xf>
    <xf numFmtId="0" fontId="16" fillId="0" borderId="0" xfId="2" applyNumberFormat="1" applyFont="1" applyFill="1" applyAlignment="1" applyProtection="1">
      <alignment horizontal="right"/>
      <protection locked="0"/>
    </xf>
    <xf numFmtId="0" fontId="16" fillId="0" borderId="0" xfId="2" applyNumberFormat="1" applyFont="1" applyFill="1" applyAlignment="1" applyProtection="1">
      <protection locked="0"/>
    </xf>
    <xf numFmtId="0" fontId="14" fillId="0" borderId="0" xfId="2" applyNumberFormat="1" applyFont="1" applyFill="1" applyProtection="1">
      <protection locked="0"/>
    </xf>
    <xf numFmtId="0" fontId="16" fillId="0" borderId="0" xfId="2" applyNumberFormat="1" applyFont="1" applyFill="1" applyAlignment="1" applyProtection="1">
      <alignment wrapText="1"/>
      <protection locked="0"/>
    </xf>
    <xf numFmtId="14" fontId="16" fillId="0" borderId="0" xfId="2" applyNumberFormat="1" applyFont="1" applyFill="1" applyAlignment="1" applyProtection="1">
      <alignment horizontal="left" wrapText="1"/>
      <protection locked="0"/>
    </xf>
    <xf numFmtId="0" fontId="14" fillId="0" borderId="1" xfId="2" applyNumberFormat="1" applyFont="1" applyFill="1" applyBorder="1" applyAlignment="1" applyProtection="1">
      <protection locked="0"/>
    </xf>
    <xf numFmtId="0" fontId="14" fillId="0" borderId="1" xfId="2" applyNumberFormat="1" applyFont="1" applyFill="1" applyBorder="1" applyAlignment="1" applyProtection="1">
      <alignment wrapText="1"/>
      <protection locked="0"/>
    </xf>
    <xf numFmtId="0" fontId="13" fillId="0" borderId="0" xfId="2" applyNumberFormat="1" applyFont="1" applyFill="1" applyAlignment="1">
      <alignment horizontal="center" vertical="center"/>
    </xf>
    <xf numFmtId="0" fontId="16" fillId="0" borderId="2" xfId="2" applyNumberFormat="1" applyFont="1" applyFill="1" applyBorder="1" applyAlignment="1" applyProtection="1">
      <alignment wrapText="1"/>
    </xf>
    <xf numFmtId="49" fontId="16" fillId="0" borderId="2" xfId="2" applyNumberFormat="1" applyFont="1" applyFill="1" applyBorder="1" applyAlignment="1" applyProtection="1">
      <alignment horizontal="center" wrapText="1"/>
      <protection locked="0"/>
    </xf>
    <xf numFmtId="0" fontId="17" fillId="0" borderId="0" xfId="2" applyNumberFormat="1" applyFont="1" applyFill="1"/>
    <xf numFmtId="0" fontId="14" fillId="0" borderId="2" xfId="2" applyNumberFormat="1" applyFont="1" applyFill="1" applyBorder="1" applyAlignment="1" applyProtection="1">
      <alignment wrapText="1"/>
    </xf>
    <xf numFmtId="49" fontId="14" fillId="0" borderId="2" xfId="2" applyNumberFormat="1" applyFont="1" applyFill="1" applyBorder="1" applyAlignment="1" applyProtection="1">
      <alignment horizontal="center" wrapText="1"/>
      <protection locked="0"/>
    </xf>
    <xf numFmtId="49" fontId="14" fillId="0" borderId="2" xfId="2" applyNumberFormat="1" applyFont="1" applyFill="1" applyBorder="1" applyAlignment="1" applyProtection="1">
      <alignment horizontal="center" vertical="top" wrapText="1"/>
      <protection locked="0"/>
    </xf>
    <xf numFmtId="0" fontId="13" fillId="0" borderId="0" xfId="2" applyNumberFormat="1" applyFont="1" applyFill="1" applyAlignment="1">
      <alignment vertical="top"/>
    </xf>
    <xf numFmtId="166" fontId="15" fillId="0" borderId="0" xfId="1" applyFont="1" applyFill="1" applyAlignment="1" applyProtection="1">
      <alignment wrapText="1"/>
    </xf>
    <xf numFmtId="166" fontId="15" fillId="0" borderId="0" xfId="1" applyFont="1" applyFill="1"/>
    <xf numFmtId="166" fontId="15" fillId="0" borderId="0" xfId="0" applyNumberFormat="1" applyFont="1" applyFill="1" applyProtection="1"/>
    <xf numFmtId="0" fontId="13" fillId="0" borderId="0" xfId="0" applyNumberFormat="1" applyFont="1" applyFill="1" applyProtection="1">
      <protection locked="0"/>
    </xf>
    <xf numFmtId="0" fontId="13" fillId="0" borderId="0" xfId="0" applyNumberFormat="1" applyFont="1" applyFill="1" applyAlignment="1" applyProtection="1">
      <alignment wrapText="1"/>
      <protection locked="0"/>
    </xf>
    <xf numFmtId="0" fontId="13" fillId="0" borderId="0" xfId="0" applyNumberFormat="1" applyFont="1" applyFill="1"/>
    <xf numFmtId="0" fontId="14" fillId="0" borderId="0" xfId="2" applyNumberFormat="1" applyFont="1" applyFill="1" applyBorder="1" applyAlignment="1" applyProtection="1">
      <alignment horizontal="left" wrapText="1"/>
      <protection locked="0"/>
    </xf>
    <xf numFmtId="0" fontId="14" fillId="0" borderId="0" xfId="2" applyNumberFormat="1" applyFont="1" applyFill="1" applyBorder="1" applyAlignment="1" applyProtection="1">
      <alignment wrapText="1"/>
      <protection locked="0"/>
    </xf>
    <xf numFmtId="0" fontId="4" fillId="0" borderId="0" xfId="2" applyNumberFormat="1" applyFont="1" applyFill="1" applyBorder="1" applyProtection="1">
      <protection locked="0"/>
    </xf>
    <xf numFmtId="0" fontId="13" fillId="0" borderId="0" xfId="2" applyNumberFormat="1" applyFont="1" applyFill="1" applyAlignment="1" applyProtection="1">
      <alignment wrapText="1"/>
      <protection locked="0"/>
    </xf>
    <xf numFmtId="0" fontId="16" fillId="0" borderId="0" xfId="2" applyNumberFormat="1" applyFont="1" applyAlignment="1" applyProtection="1">
      <alignment horizontal="right"/>
      <protection locked="0"/>
    </xf>
    <xf numFmtId="0" fontId="14" fillId="0" borderId="1" xfId="2" applyNumberFormat="1" applyFont="1" applyBorder="1" applyAlignment="1" applyProtection="1">
      <alignment horizontal="right"/>
      <protection locked="0"/>
    </xf>
    <xf numFmtId="4" fontId="16" fillId="0" borderId="25" xfId="402" applyNumberFormat="1" applyFont="1" applyBorder="1" applyAlignment="1">
      <alignment vertical="top" wrapText="1"/>
    </xf>
    <xf numFmtId="4" fontId="14" fillId="0" borderId="25" xfId="402" applyNumberFormat="1" applyFont="1" applyBorder="1" applyAlignment="1">
      <alignment vertical="top" wrapText="1"/>
    </xf>
    <xf numFmtId="0" fontId="14" fillId="0" borderId="2" xfId="2" applyNumberFormat="1" applyFont="1" applyBorder="1" applyAlignment="1">
      <alignment wrapText="1"/>
    </xf>
    <xf numFmtId="0" fontId="12" fillId="0" borderId="0" xfId="2" applyNumberFormat="1" applyFont="1" applyFill="1" applyBorder="1" applyAlignment="1" applyProtection="1">
      <alignment vertical="top" wrapText="1"/>
      <protection locked="0"/>
    </xf>
    <xf numFmtId="14" fontId="4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0" fontId="9" fillId="0" borderId="2" xfId="402" applyFont="1" applyBorder="1"/>
    <xf numFmtId="0" fontId="4" fillId="0" borderId="2" xfId="402" applyFont="1" applyBorder="1"/>
    <xf numFmtId="0" fontId="7" fillId="0" borderId="2" xfId="2" applyNumberFormat="1" applyFont="1" applyBorder="1" applyAlignment="1">
      <alignment vertical="top" wrapText="1"/>
    </xf>
    <xf numFmtId="0" fontId="9" fillId="0" borderId="2" xfId="2" applyNumberFormat="1" applyFont="1" applyBorder="1" applyAlignment="1">
      <alignment vertical="top" wrapText="1"/>
    </xf>
    <xf numFmtId="0" fontId="9" fillId="0" borderId="2" xfId="402" applyFont="1" applyBorder="1" applyAlignment="1">
      <alignment wrapText="1"/>
    </xf>
    <xf numFmtId="0" fontId="4" fillId="0" borderId="2" xfId="2" applyNumberFormat="1" applyFont="1" applyBorder="1" applyAlignment="1">
      <alignment vertical="top" wrapText="1"/>
    </xf>
    <xf numFmtId="0" fontId="4" fillId="0" borderId="2" xfId="402" applyFont="1" applyBorder="1" applyAlignment="1">
      <alignment wrapText="1"/>
    </xf>
    <xf numFmtId="0" fontId="8" fillId="0" borderId="2" xfId="0" applyNumberFormat="1" applyFont="1" applyBorder="1"/>
    <xf numFmtId="0" fontId="4" fillId="0" borderId="1" xfId="2" applyNumberFormat="1" applyFont="1" applyBorder="1"/>
    <xf numFmtId="0" fontId="4" fillId="0" borderId="1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vertical="top" wrapText="1"/>
      <protection locked="0"/>
    </xf>
    <xf numFmtId="0" fontId="9" fillId="0" borderId="0" xfId="2" applyNumberFormat="1" applyFont="1" applyAlignment="1">
      <alignment horizontal="right" vertical="top" wrapText="1"/>
    </xf>
    <xf numFmtId="0" fontId="8" fillId="0" borderId="0" xfId="2" applyNumberFormat="1" applyFont="1" applyAlignment="1" applyProtection="1">
      <alignment vertical="top" wrapText="1"/>
      <protection locked="0"/>
    </xf>
    <xf numFmtId="0" fontId="8" fillId="0" borderId="0" xfId="2" applyNumberFormat="1" applyFont="1" applyAlignment="1">
      <alignment horizontal="right" vertical="top" wrapText="1"/>
    </xf>
    <xf numFmtId="1" fontId="7" fillId="0" borderId="0" xfId="2" applyNumberFormat="1" applyFont="1" applyAlignment="1" applyProtection="1">
      <alignment horizontal="left"/>
      <protection locked="0"/>
    </xf>
    <xf numFmtId="167" fontId="4" fillId="0" borderId="0" xfId="3" applyFont="1"/>
    <xf numFmtId="167" fontId="4" fillId="0" borderId="0" xfId="3" applyFont="1" applyAlignment="1">
      <alignment wrapText="1"/>
    </xf>
    <xf numFmtId="168" fontId="4" fillId="0" borderId="0" xfId="2" applyNumberFormat="1" applyFont="1" applyProtection="1">
      <protection locked="0"/>
    </xf>
    <xf numFmtId="167" fontId="4" fillId="0" borderId="0" xfId="2" applyFont="1"/>
    <xf numFmtId="167" fontId="0" fillId="0" borderId="0" xfId="0" applyFill="1" applyAlignment="1">
      <alignment horizontal="right"/>
    </xf>
    <xf numFmtId="0" fontId="7" fillId="0" borderId="2" xfId="2" applyNumberFormat="1" applyFont="1" applyBorder="1" applyAlignment="1">
      <alignment horizontal="center" vertical="center" wrapText="1"/>
    </xf>
    <xf numFmtId="0" fontId="7" fillId="0" borderId="2" xfId="387" applyFont="1" applyBorder="1" applyAlignment="1">
      <alignment vertical="center" wrapText="1"/>
    </xf>
    <xf numFmtId="167" fontId="7" fillId="0" borderId="0" xfId="0" applyFont="1" applyFill="1" applyAlignment="1" applyProtection="1">
      <alignment horizontal="right"/>
      <protection locked="0"/>
    </xf>
    <xf numFmtId="0" fontId="8" fillId="0" borderId="0" xfId="0" applyNumberFormat="1" applyFont="1" applyFill="1" applyAlignment="1" applyProtection="1">
      <alignment horizontal="center" vertical="top"/>
      <protection locked="0"/>
    </xf>
    <xf numFmtId="0" fontId="8" fillId="0" borderId="0" xfId="0" applyNumberFormat="1" applyFont="1" applyFill="1" applyAlignment="1" applyProtection="1">
      <alignment horizontal="right" vertical="top"/>
      <protection locked="0"/>
    </xf>
    <xf numFmtId="0" fontId="7" fillId="0" borderId="2" xfId="387" applyFont="1" applyBorder="1" applyAlignment="1">
      <alignment horizontal="center" vertical="center" wrapText="1"/>
    </xf>
    <xf numFmtId="0" fontId="8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 applyProtection="1">
      <alignment horizontal="right"/>
      <protection locked="0"/>
    </xf>
    <xf numFmtId="0" fontId="8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 applyProtection="1">
      <alignment horizontal="right" vertical="top"/>
    </xf>
    <xf numFmtId="167" fontId="4" fillId="0" borderId="0" xfId="2" applyFont="1" applyAlignment="1">
      <alignment vertical="top" wrapText="1"/>
    </xf>
    <xf numFmtId="167" fontId="7" fillId="0" borderId="0" xfId="2" applyFont="1" applyAlignment="1" applyProtection="1">
      <alignment horizontal="right"/>
      <protection locked="0"/>
    </xf>
    <xf numFmtId="167" fontId="3" fillId="0" borderId="0" xfId="2" applyAlignment="1" applyProtection="1">
      <alignment horizontal="center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167" fontId="0" fillId="0" borderId="0" xfId="0" applyFill="1" applyAlignment="1">
      <alignment horizontal="right"/>
    </xf>
    <xf numFmtId="0" fontId="4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NumberFormat="1" applyFont="1" applyFill="1" applyProtection="1">
      <protection locked="0"/>
    </xf>
    <xf numFmtId="0" fontId="9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horizontal="center" vertical="top" wrapText="1"/>
      <protection locked="0"/>
    </xf>
    <xf numFmtId="167" fontId="0" fillId="0" borderId="0" xfId="0" applyFill="1" applyProtection="1">
      <protection locked="0"/>
    </xf>
    <xf numFmtId="0" fontId="7" fillId="0" borderId="0" xfId="2" applyNumberFormat="1" applyFont="1" applyFill="1"/>
    <xf numFmtId="0" fontId="4" fillId="0" borderId="0" xfId="2" applyNumberFormat="1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right"/>
      <protection locked="0"/>
    </xf>
    <xf numFmtId="0" fontId="4" fillId="0" borderId="0" xfId="2" applyNumberFormat="1" applyFont="1" applyFill="1" applyAlignment="1" applyProtection="1">
      <protection locked="0"/>
    </xf>
    <xf numFmtId="49" fontId="7" fillId="0" borderId="0" xfId="2" applyNumberFormat="1" applyFont="1" applyFill="1" applyBorder="1" applyProtection="1">
      <protection locked="0"/>
    </xf>
    <xf numFmtId="0" fontId="4" fillId="0" borderId="1" xfId="2" applyNumberFormat="1" applyFont="1" applyFill="1" applyBorder="1" applyAlignment="1" applyProtection="1">
      <alignment horizontal="right"/>
      <protection locked="0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 applyProtection="1">
      <alignment wrapText="1"/>
    </xf>
    <xf numFmtId="0" fontId="9" fillId="0" borderId="2" xfId="2" applyNumberFormat="1" applyFont="1" applyFill="1" applyBorder="1" applyAlignment="1" applyProtection="1">
      <alignment wrapText="1"/>
    </xf>
    <xf numFmtId="167" fontId="3" fillId="0" borderId="0" xfId="0" applyFont="1" applyFill="1" applyProtection="1">
      <protection locked="0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Protection="1"/>
    <xf numFmtId="0" fontId="8" fillId="0" borderId="2" xfId="0" applyNumberFormat="1" applyFont="1" applyFill="1" applyBorder="1" applyAlignment="1" applyProtection="1">
      <alignment wrapText="1"/>
    </xf>
    <xf numFmtId="0" fontId="7" fillId="0" borderId="2" xfId="0" applyNumberFormat="1" applyFont="1" applyFill="1" applyBorder="1" applyAlignment="1" applyProtection="1">
      <alignment vertical="top" wrapText="1"/>
    </xf>
    <xf numFmtId="0" fontId="9" fillId="0" borderId="0" xfId="2" applyNumberFormat="1" applyFont="1" applyAlignment="1" applyProtection="1">
      <alignment horizontal="right"/>
      <protection locked="0"/>
    </xf>
    <xf numFmtId="0" fontId="4" fillId="0" borderId="25" xfId="402" applyFont="1" applyBorder="1" applyAlignment="1">
      <alignment wrapText="1"/>
    </xf>
    <xf numFmtId="0" fontId="9" fillId="0" borderId="25" xfId="402" applyFont="1" applyBorder="1" applyAlignment="1">
      <alignment wrapText="1"/>
    </xf>
    <xf numFmtId="0" fontId="9" fillId="0" borderId="2" xfId="2" applyNumberFormat="1" applyFont="1" applyBorder="1" applyAlignment="1">
      <alignment wrapText="1"/>
    </xf>
    <xf numFmtId="0" fontId="4" fillId="0" borderId="2" xfId="2" applyNumberFormat="1" applyFont="1" applyBorder="1" applyAlignment="1">
      <alignment wrapText="1"/>
    </xf>
    <xf numFmtId="0" fontId="8" fillId="0" borderId="2" xfId="2" applyNumberFormat="1" applyFont="1" applyBorder="1" applyAlignment="1">
      <alignment horizontal="left" vertical="top"/>
    </xf>
    <xf numFmtId="0" fontId="8" fillId="0" borderId="2" xfId="2" applyNumberFormat="1" applyFont="1" applyBorder="1"/>
    <xf numFmtId="0" fontId="7" fillId="0" borderId="2" xfId="387" applyFont="1" applyBorder="1"/>
    <xf numFmtId="0" fontId="7" fillId="0" borderId="2" xfId="387" applyFont="1" applyBorder="1" applyAlignment="1">
      <alignment horizontal="left" vertical="top"/>
    </xf>
    <xf numFmtId="0" fontId="8" fillId="0" borderId="2" xfId="2" applyNumberFormat="1" applyFont="1" applyBorder="1" applyAlignment="1">
      <alignment wrapText="1"/>
    </xf>
    <xf numFmtId="0" fontId="7" fillId="0" borderId="2" xfId="2" applyNumberFormat="1" applyFont="1" applyBorder="1"/>
    <xf numFmtId="0" fontId="7" fillId="0" borderId="2" xfId="387" applyFont="1" applyBorder="1" applyAlignment="1">
      <alignment vertical="top" wrapText="1"/>
    </xf>
    <xf numFmtId="0" fontId="8" fillId="0" borderId="2" xfId="387" applyFont="1" applyBorder="1"/>
    <xf numFmtId="0" fontId="7" fillId="0" borderId="2" xfId="2" applyNumberFormat="1" applyFont="1" applyBorder="1" applyAlignment="1">
      <alignment horizontal="left" vertical="top"/>
    </xf>
    <xf numFmtId="14" fontId="7" fillId="0" borderId="0" xfId="2" applyNumberFormat="1" applyFont="1" applyFill="1" applyBorder="1" applyAlignment="1" applyProtection="1">
      <alignment horizontal="left"/>
      <protection locked="0"/>
    </xf>
    <xf numFmtId="0" fontId="12" fillId="0" borderId="0" xfId="2" applyNumberFormat="1" applyFont="1" applyFill="1" applyBorder="1" applyAlignment="1" applyProtection="1">
      <alignment vertical="top"/>
      <protection locked="0"/>
    </xf>
    <xf numFmtId="0" fontId="9" fillId="0" borderId="0" xfId="2" applyNumberFormat="1" applyFont="1" applyFill="1" applyBorder="1" applyAlignment="1" applyProtection="1">
      <alignment vertical="top"/>
      <protection locked="0"/>
    </xf>
    <xf numFmtId="0" fontId="1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2" applyNumberFormat="1" applyFont="1" applyBorder="1" applyAlignment="1" applyProtection="1">
      <alignment horizontal="center" vertical="center" wrapText="1"/>
      <protection locked="0"/>
    </xf>
    <xf numFmtId="167" fontId="7" fillId="0" borderId="2" xfId="2" applyFont="1" applyBorder="1" applyAlignment="1">
      <alignment horizontal="left" indent="2"/>
    </xf>
    <xf numFmtId="0" fontId="7" fillId="0" borderId="2" xfId="2" applyNumberFormat="1" applyFont="1" applyBorder="1" applyAlignment="1" applyProtection="1">
      <alignment horizontal="left" wrapText="1" indent="1"/>
      <protection hidden="1"/>
    </xf>
    <xf numFmtId="167" fontId="7" fillId="0" borderId="2" xfId="0" applyFont="1" applyFill="1" applyBorder="1" applyAlignment="1" applyProtection="1">
      <alignment horizontal="left"/>
    </xf>
    <xf numFmtId="0" fontId="7" fillId="0" borderId="2" xfId="2" applyNumberFormat="1" applyFont="1" applyBorder="1" applyAlignment="1" applyProtection="1">
      <alignment horizontal="left" indent="1"/>
      <protection hidden="1"/>
    </xf>
    <xf numFmtId="167" fontId="7" fillId="0" borderId="2" xfId="0" applyFont="1" applyFill="1" applyBorder="1" applyAlignment="1" applyProtection="1">
      <alignment horizontal="left" indent="2"/>
    </xf>
    <xf numFmtId="0" fontId="7" fillId="0" borderId="2" xfId="0" applyNumberFormat="1" applyFont="1" applyFill="1" applyBorder="1" applyAlignment="1" applyProtection="1">
      <alignment horizontal="left" wrapText="1" indent="1"/>
      <protection hidden="1"/>
    </xf>
    <xf numFmtId="169" fontId="4" fillId="0" borderId="2" xfId="2" applyNumberFormat="1" applyFont="1" applyBorder="1" applyAlignment="1" applyProtection="1">
      <alignment horizontal="right" wrapText="1"/>
      <protection locked="0"/>
    </xf>
    <xf numFmtId="169" fontId="4" fillId="0" borderId="2" xfId="2" applyNumberFormat="1" applyFont="1" applyBorder="1" applyAlignment="1" applyProtection="1">
      <alignment horizontal="right"/>
      <protection locked="0"/>
    </xf>
    <xf numFmtId="169" fontId="4" fillId="0" borderId="2" xfId="2" applyNumberFormat="1" applyFont="1" applyBorder="1" applyAlignment="1">
      <alignment horizontal="right"/>
    </xf>
    <xf numFmtId="169" fontId="10" fillId="0" borderId="2" xfId="2" applyNumberFormat="1" applyFont="1" applyBorder="1" applyAlignment="1">
      <alignment horizontal="right"/>
    </xf>
    <xf numFmtId="169" fontId="10" fillId="0" borderId="2" xfId="2" applyNumberFormat="1" applyFont="1" applyBorder="1" applyAlignment="1" applyProtection="1">
      <alignment horizontal="right"/>
      <protection locked="0"/>
    </xf>
    <xf numFmtId="169" fontId="4" fillId="0" borderId="2" xfId="2" quotePrefix="1" applyNumberFormat="1" applyFont="1" applyBorder="1" applyAlignment="1">
      <alignment horizontal="right" wrapText="1"/>
    </xf>
    <xf numFmtId="169" fontId="11" fillId="0" borderId="2" xfId="2" applyNumberFormat="1" applyFont="1" applyBorder="1" applyAlignment="1" applyProtection="1">
      <alignment horizontal="right"/>
      <protection locked="0"/>
    </xf>
    <xf numFmtId="169" fontId="9" fillId="0" borderId="2" xfId="2" quotePrefix="1" applyNumberFormat="1" applyFont="1" applyBorder="1" applyAlignment="1">
      <alignment horizontal="right" wrapText="1"/>
    </xf>
    <xf numFmtId="169" fontId="9" fillId="0" borderId="2" xfId="2" applyNumberFormat="1" applyFont="1" applyBorder="1" applyAlignment="1" applyProtection="1">
      <alignment horizontal="right"/>
      <protection locked="0"/>
    </xf>
    <xf numFmtId="169" fontId="7" fillId="0" borderId="2" xfId="2" quotePrefix="1" applyNumberFormat="1" applyFont="1" applyBorder="1" applyAlignment="1">
      <alignment horizontal="right" wrapText="1"/>
    </xf>
    <xf numFmtId="169" fontId="7" fillId="0" borderId="2" xfId="2" applyNumberFormat="1" applyFont="1" applyBorder="1" applyAlignment="1">
      <alignment horizontal="right"/>
    </xf>
    <xf numFmtId="169" fontId="9" fillId="0" borderId="2" xfId="2" applyNumberFormat="1" applyFont="1" applyBorder="1" applyAlignment="1" applyProtection="1">
      <alignment horizontal="center" vertical="center" wrapText="1"/>
      <protection locked="0"/>
    </xf>
    <xf numFmtId="169" fontId="9" fillId="0" borderId="2" xfId="2" applyNumberFormat="1" applyFont="1" applyBorder="1" applyAlignment="1">
      <alignment horizontal="right"/>
    </xf>
    <xf numFmtId="169" fontId="7" fillId="0" borderId="2" xfId="0" applyNumberFormat="1" applyFont="1" applyBorder="1" applyAlignment="1" applyProtection="1">
      <alignment horizontal="left" vertical="top" wrapText="1"/>
      <protection locked="0"/>
    </xf>
    <xf numFmtId="169" fontId="4" fillId="0" borderId="2" xfId="2" applyNumberFormat="1" applyFont="1" applyBorder="1" applyProtection="1">
      <protection locked="0"/>
    </xf>
    <xf numFmtId="169" fontId="9" fillId="0" borderId="2" xfId="2" quotePrefix="1" applyNumberFormat="1" applyFont="1" applyBorder="1" applyAlignment="1">
      <alignment horizontal="center"/>
    </xf>
    <xf numFmtId="169" fontId="4" fillId="0" borderId="5" xfId="2" applyNumberFormat="1" applyFont="1" applyBorder="1" applyProtection="1">
      <protection locked="0"/>
    </xf>
    <xf numFmtId="169" fontId="9" fillId="0" borderId="5" xfId="2" applyNumberFormat="1" applyFont="1" applyBorder="1" applyProtection="1">
      <protection locked="0"/>
    </xf>
    <xf numFmtId="170" fontId="4" fillId="0" borderId="2" xfId="2" applyNumberFormat="1" applyFont="1" applyBorder="1" applyProtection="1">
      <protection locked="0"/>
    </xf>
    <xf numFmtId="3" fontId="8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 applyProtection="1">
      <alignment horizontal="right"/>
      <protection locked="0"/>
    </xf>
    <xf numFmtId="3" fontId="7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 applyProtection="1">
      <alignment horizontal="right" vertical="top" wrapText="1"/>
      <protection locked="0"/>
    </xf>
    <xf numFmtId="3" fontId="7" fillId="0" borderId="2" xfId="4" applyNumberFormat="1" applyFont="1" applyBorder="1" applyAlignment="1" applyProtection="1">
      <alignment horizontal="right" wrapText="1"/>
      <protection locked="0"/>
    </xf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 vertical="top"/>
    </xf>
    <xf numFmtId="3" fontId="7" fillId="0" borderId="2" xfId="0" applyNumberFormat="1" applyFont="1" applyBorder="1" applyAlignment="1" applyProtection="1">
      <alignment horizontal="left" wrapText="1"/>
      <protection locked="0"/>
    </xf>
    <xf numFmtId="3" fontId="7" fillId="0" borderId="2" xfId="0" applyNumberFormat="1" applyFont="1" applyBorder="1" applyProtection="1">
      <protection locked="0"/>
    </xf>
    <xf numFmtId="167" fontId="7" fillId="0" borderId="0" xfId="0" applyFont="1" applyProtection="1">
      <protection locked="0"/>
    </xf>
    <xf numFmtId="3" fontId="8" fillId="0" borderId="2" xfId="0" applyNumberFormat="1" applyFont="1" applyBorder="1"/>
    <xf numFmtId="3" fontId="8" fillId="0" borderId="2" xfId="0" applyNumberFormat="1" applyFont="1" applyBorder="1" applyAlignment="1" applyProtection="1">
      <alignment horizontal="left" vertical="top" wrapText="1"/>
      <protection locked="0"/>
    </xf>
    <xf numFmtId="3" fontId="8" fillId="0" borderId="2" xfId="0" applyNumberFormat="1" applyFont="1" applyBorder="1" applyProtection="1">
      <protection locked="0"/>
    </xf>
    <xf numFmtId="3" fontId="7" fillId="0" borderId="2" xfId="4" applyNumberFormat="1" applyFont="1" applyBorder="1" applyAlignment="1" applyProtection="1">
      <alignment horizontal="left" wrapText="1"/>
      <protection locked="0"/>
    </xf>
    <xf numFmtId="3" fontId="8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169" fontId="14" fillId="0" borderId="2" xfId="2" applyNumberFormat="1" applyFont="1" applyBorder="1" applyAlignment="1" applyProtection="1">
      <alignment wrapText="1"/>
      <protection locked="0"/>
    </xf>
    <xf numFmtId="169" fontId="14" fillId="0" borderId="2" xfId="2" quotePrefix="1" applyNumberFormat="1" applyFont="1" applyBorder="1" applyAlignment="1" applyProtection="1">
      <alignment wrapText="1"/>
      <protection locked="0"/>
    </xf>
    <xf numFmtId="169" fontId="13" fillId="0" borderId="2" xfId="0" applyNumberFormat="1" applyFont="1" applyBorder="1" applyAlignment="1" applyProtection="1">
      <alignment wrapText="1"/>
      <protection locked="0"/>
    </xf>
    <xf numFmtId="169" fontId="14" fillId="0" borderId="2" xfId="2" quotePrefix="1" applyNumberFormat="1" applyFont="1" applyBorder="1" applyProtection="1">
      <protection locked="0"/>
    </xf>
    <xf numFmtId="169" fontId="14" fillId="0" borderId="2" xfId="2" applyNumberFormat="1" applyFont="1" applyBorder="1" applyProtection="1">
      <protection locked="0"/>
    </xf>
    <xf numFmtId="169" fontId="13" fillId="0" borderId="2" xfId="0" applyNumberFormat="1" applyFont="1" applyBorder="1" applyProtection="1">
      <protection locked="0"/>
    </xf>
    <xf numFmtId="169" fontId="13" fillId="0" borderId="2" xfId="0" quotePrefix="1" applyNumberFormat="1" applyFont="1" applyBorder="1" applyProtection="1">
      <protection locked="0"/>
    </xf>
    <xf numFmtId="169" fontId="13" fillId="0" borderId="2" xfId="0" applyNumberFormat="1" applyFont="1" applyBorder="1" applyAlignment="1" applyProtection="1">
      <alignment vertical="top" wrapText="1"/>
      <protection locked="0"/>
    </xf>
    <xf numFmtId="169" fontId="14" fillId="0" borderId="2" xfId="2" applyNumberFormat="1" applyFont="1" applyBorder="1" applyAlignment="1" applyProtection="1">
      <alignment vertical="top" wrapText="1"/>
      <protection locked="0"/>
    </xf>
    <xf numFmtId="169" fontId="14" fillId="0" borderId="2" xfId="2" quotePrefix="1" applyNumberFormat="1" applyFont="1" applyBorder="1" applyAlignment="1" applyProtection="1">
      <alignment vertical="top" wrapText="1"/>
      <protection locked="0"/>
    </xf>
    <xf numFmtId="169" fontId="14" fillId="0" borderId="2" xfId="2" quotePrefix="1" applyNumberFormat="1" applyFont="1" applyBorder="1" applyAlignment="1" applyProtection="1">
      <alignment horizontal="left" wrapText="1"/>
      <protection locked="0"/>
    </xf>
    <xf numFmtId="169" fontId="14" fillId="0" borderId="2" xfId="2" applyNumberFormat="1" applyFont="1" applyBorder="1" applyAlignment="1" applyProtection="1">
      <alignment horizontal="left" wrapText="1"/>
      <protection locked="0"/>
    </xf>
    <xf numFmtId="0" fontId="13" fillId="0" borderId="2" xfId="0" applyNumberFormat="1" applyFont="1" applyFill="1" applyBorder="1" applyAlignment="1" applyProtection="1">
      <alignment horizontal="left" wrapText="1" indent="1"/>
      <protection hidden="1"/>
    </xf>
    <xf numFmtId="0" fontId="4" fillId="0" borderId="2" xfId="2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7" fontId="0" fillId="0" borderId="0" xfId="0" applyFill="1" applyProtection="1">
      <protection locked="0"/>
    </xf>
    <xf numFmtId="0" fontId="7" fillId="0" borderId="3" xfId="387" applyFont="1" applyBorder="1" applyAlignment="1">
      <alignment horizontal="center" vertical="center" wrapText="1"/>
    </xf>
    <xf numFmtId="0" fontId="7" fillId="0" borderId="4" xfId="387" applyFont="1" applyBorder="1" applyAlignment="1">
      <alignment horizontal="center" vertical="center" wrapText="1"/>
    </xf>
    <xf numFmtId="0" fontId="7" fillId="0" borderId="3" xfId="2" applyNumberFormat="1" applyFont="1" applyBorder="1" applyAlignment="1">
      <alignment horizontal="center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0" fontId="14" fillId="0" borderId="3" xfId="2" applyNumberFormat="1" applyFont="1" applyBorder="1" applyAlignment="1" applyProtection="1">
      <alignment horizontal="center" vertical="center" wrapText="1"/>
      <protection locked="0"/>
    </xf>
    <xf numFmtId="0" fontId="14" fillId="0" borderId="4" xfId="2" applyNumberFormat="1" applyFont="1" applyBorder="1" applyAlignment="1" applyProtection="1">
      <alignment horizontal="center" vertical="center" wrapText="1"/>
      <protection locked="0"/>
    </xf>
    <xf numFmtId="0" fontId="14" fillId="0" borderId="6" xfId="2" applyNumberFormat="1" applyFont="1" applyBorder="1" applyAlignment="1" applyProtection="1">
      <alignment horizontal="center" vertical="center" wrapText="1"/>
      <protection locked="0"/>
    </xf>
    <xf numFmtId="0" fontId="14" fillId="0" borderId="7" xfId="2" applyNumberFormat="1" applyFont="1" applyBorder="1" applyAlignment="1" applyProtection="1">
      <alignment horizontal="center" vertical="center" wrapText="1"/>
      <protection locked="0"/>
    </xf>
    <xf numFmtId="0" fontId="14" fillId="0" borderId="5" xfId="2" applyNumberFormat="1" applyFont="1" applyBorder="1" applyAlignment="1" applyProtection="1">
      <alignment horizontal="center" vertical="center" wrapText="1"/>
      <protection locked="0"/>
    </xf>
  </cellXfs>
  <cellStyles count="581">
    <cellStyle name="_x0005__x001c_" xfId="5"/>
    <cellStyle name="_x000d__x000a_JournalTemplate=C:\COMFO\CTALK\JOURSTD.TPL_x000d__x000a_LbStateAddress=3 3 0 251 1 89 2 311_x000d__x000a_LbStateJou" xfId="6"/>
    <cellStyle name="???????_Income Statement" xfId="7"/>
    <cellStyle name="_`KAP NAC_05_F-2_Trial balance 31 12 05_16.09.06" xfId="8"/>
    <cellStyle name="_37" xfId="9"/>
    <cellStyle name="_Book1" xfId="10"/>
    <cellStyle name="_Book3" xfId="11"/>
    <cellStyle name="_Disclosures_EE_Min rights" xfId="12"/>
    <cellStyle name="_Dsclosures_IK" xfId="13"/>
    <cellStyle name="_Inv WAC(COGS)_USD" xfId="14"/>
    <cellStyle name="_KAP NAK_06_reporting table_rus_28.09" xfId="15"/>
    <cellStyle name="_NAC KAP_06_Inventory_IK (Kurmanova, Indira_Almaty_KPMG-STAFF_CIS's Copy)" xfId="16"/>
    <cellStyle name="_NAC_06_reporting tables" xfId="17"/>
    <cellStyle name="_PRICE_1C" xfId="18"/>
    <cellStyle name="_Salary" xfId="19"/>
    <cellStyle name="_Segment reporting_disclosure" xfId="20"/>
    <cellStyle name="_Книга1" xfId="21"/>
    <cellStyle name="_мебель, оборудование инвентарь1207" xfId="22"/>
    <cellStyle name="_ОТЧЕТ для ДКФ    06 04 05  (6)" xfId="23"/>
    <cellStyle name="_Перевод в функц. вал. доллар 2 этап за 2006 год" xfId="24"/>
    <cellStyle name="_План развития ПТС на 2005-2010 (связи станционной части)" xfId="25"/>
    <cellStyle name="_произв.цели - приложение к СНР_айгерим_09.11" xfId="26"/>
    <cellStyle name="_Утв СД Бюджет расшиф 29 12 05" xfId="27"/>
    <cellStyle name="”ќђќ‘ћ‚›‰" xfId="28"/>
    <cellStyle name="”ќђќ‘ћ‚›‰ 2" xfId="29"/>
    <cellStyle name="”ќђќ‘ћ‚›‰ 2 2" xfId="492"/>
    <cellStyle name="”ќђќ‘ћ‚›‰ 3" xfId="491"/>
    <cellStyle name="”љ‘ђћ‚ђќќ›‰" xfId="30"/>
    <cellStyle name="”љ‘ђћ‚ђќќ›‰ 2" xfId="31"/>
    <cellStyle name="”љ‘ђћ‚ђќќ›‰ 2 2" xfId="494"/>
    <cellStyle name="”љ‘ђћ‚ђќќ›‰ 3" xfId="493"/>
    <cellStyle name="„…ќ…†ќ›‰" xfId="32"/>
    <cellStyle name="„…ќ…†ќ›‰ 2" xfId="33"/>
    <cellStyle name="„…ќ…†ќ›‰ 2 2" xfId="496"/>
    <cellStyle name="„…ќ…†ќ›‰ 3" xfId="495"/>
    <cellStyle name="‡ђѓћ‹ћ‚ћљ1" xfId="34"/>
    <cellStyle name="‡ђѓћ‹ћ‚ћљ1 2" xfId="35"/>
    <cellStyle name="‡ђѓћ‹ћ‚ћљ2" xfId="36"/>
    <cellStyle name="‡ђѓћ‹ћ‚ћљ2 2" xfId="37"/>
    <cellStyle name="•WЏЂ_ЉO‰?—a‹?" xfId="38"/>
    <cellStyle name="’ћѓћ‚›‰" xfId="39"/>
    <cellStyle name="’ћѓћ‚›‰ 2" xfId="40"/>
    <cellStyle name="W_OÝaà" xfId="41"/>
    <cellStyle name="1.0 TITLE" xfId="42"/>
    <cellStyle name="1.1 TITLE" xfId="43"/>
    <cellStyle name="1Normal" xfId="44"/>
    <cellStyle name="20% - Accent1" xfId="45"/>
    <cellStyle name="20% - Accent1 2" xfId="46"/>
    <cellStyle name="20% - Accent2" xfId="47"/>
    <cellStyle name="20% - Accent2 2" xfId="48"/>
    <cellStyle name="20% - Accent3" xfId="49"/>
    <cellStyle name="20% - Accent3 2" xfId="50"/>
    <cellStyle name="20% - Accent4" xfId="51"/>
    <cellStyle name="20% - Accent4 2" xfId="52"/>
    <cellStyle name="20% - Accent5" xfId="53"/>
    <cellStyle name="20% - Accent5 2" xfId="54"/>
    <cellStyle name="20% - Accent6" xfId="55"/>
    <cellStyle name="20% - Accent6 2" xfId="56"/>
    <cellStyle name="40% - Accent1" xfId="57"/>
    <cellStyle name="40% - Accent1 2" xfId="58"/>
    <cellStyle name="40% - Accent2" xfId="59"/>
    <cellStyle name="40% - Accent2 2" xfId="60"/>
    <cellStyle name="40% - Accent3" xfId="61"/>
    <cellStyle name="40% - Accent3 2" xfId="62"/>
    <cellStyle name="40% - Accent4" xfId="63"/>
    <cellStyle name="40% - Accent4 2" xfId="64"/>
    <cellStyle name="40% - Accent5" xfId="65"/>
    <cellStyle name="40% - Accent5 2" xfId="66"/>
    <cellStyle name="40% - Accent6" xfId="67"/>
    <cellStyle name="40% - Accent6 2" xfId="68"/>
    <cellStyle name="60% - Accent1" xfId="69"/>
    <cellStyle name="60% - Accent1 2" xfId="70"/>
    <cellStyle name="60% - Accent2" xfId="71"/>
    <cellStyle name="60% - Accent2 2" xfId="72"/>
    <cellStyle name="60% - Accent3" xfId="73"/>
    <cellStyle name="60% - Accent3 2" xfId="74"/>
    <cellStyle name="60% - Accent4" xfId="75"/>
    <cellStyle name="60% - Accent4 2" xfId="76"/>
    <cellStyle name="60% - Accent5" xfId="77"/>
    <cellStyle name="60% - Accent5 2" xfId="78"/>
    <cellStyle name="60% - Accent6" xfId="79"/>
    <cellStyle name="60% - Accent6 2" xfId="80"/>
    <cellStyle name="Accent1" xfId="81"/>
    <cellStyle name="Accent1 2" xfId="82"/>
    <cellStyle name="Accent2" xfId="83"/>
    <cellStyle name="Accent2 2" xfId="84"/>
    <cellStyle name="Accent3" xfId="85"/>
    <cellStyle name="Accent3 2" xfId="86"/>
    <cellStyle name="Accent4" xfId="87"/>
    <cellStyle name="Accent4 2" xfId="88"/>
    <cellStyle name="Accent5" xfId="89"/>
    <cellStyle name="Accent5 2" xfId="90"/>
    <cellStyle name="Accent6" xfId="91"/>
    <cellStyle name="Accent6 2" xfId="92"/>
    <cellStyle name="Bad" xfId="93"/>
    <cellStyle name="Bad 2" xfId="94"/>
    <cellStyle name="Body" xfId="95"/>
    <cellStyle name="Calc Currency (0)" xfId="96"/>
    <cellStyle name="Calc Currency (0) 2" xfId="97"/>
    <cellStyle name="Calc Currency (2)" xfId="98"/>
    <cellStyle name="Calc Currency (2) 2" xfId="99"/>
    <cellStyle name="Calc Percent (0)" xfId="100"/>
    <cellStyle name="Calc Percent (0) 2" xfId="101"/>
    <cellStyle name="Calc Percent (1)" xfId="102"/>
    <cellStyle name="Calc Percent (1) 2" xfId="103"/>
    <cellStyle name="Calc Percent (1) 3" xfId="104"/>
    <cellStyle name="Calc Percent (2)" xfId="105"/>
    <cellStyle name="Calc Percent (2) 2" xfId="106"/>
    <cellStyle name="Calc Percent (2) 3" xfId="107"/>
    <cellStyle name="Calc Units (0)" xfId="108"/>
    <cellStyle name="Calc Units (0) 2" xfId="109"/>
    <cellStyle name="Calc Units (1)" xfId="110"/>
    <cellStyle name="Calc Units (1) 2" xfId="111"/>
    <cellStyle name="Calc Units (1) 3" xfId="112"/>
    <cellStyle name="Calc Units (2)" xfId="113"/>
    <cellStyle name="Calc Units (2) 2" xfId="114"/>
    <cellStyle name="Calculation" xfId="115"/>
    <cellStyle name="Calculation 2" xfId="116"/>
    <cellStyle name="Centered Heading" xfId="117"/>
    <cellStyle name="Check" xfId="118"/>
    <cellStyle name="Check 2" xfId="119"/>
    <cellStyle name="Check 2 2" xfId="120"/>
    <cellStyle name="Check 2 2 2" xfId="498"/>
    <cellStyle name="Check 2 3" xfId="121"/>
    <cellStyle name="Check 2 3 2" xfId="499"/>
    <cellStyle name="Check 2 4" xfId="122"/>
    <cellStyle name="Check 2 4 2" xfId="500"/>
    <cellStyle name="Check 2 5" xfId="497"/>
    <cellStyle name="Check 3" xfId="123"/>
    <cellStyle name="Check 3 2" xfId="501"/>
    <cellStyle name="Check 4" xfId="124"/>
    <cellStyle name="Check 4 2" xfId="502"/>
    <cellStyle name="Check 5" xfId="125"/>
    <cellStyle name="Check 5 2" xfId="503"/>
    <cellStyle name="Check 6" xfId="126"/>
    <cellStyle name="Check 6 2" xfId="504"/>
    <cellStyle name="Check 7" xfId="127"/>
    <cellStyle name="Check 7 2" xfId="505"/>
    <cellStyle name="Check 8" xfId="128"/>
    <cellStyle name="Check 8 2" xfId="506"/>
    <cellStyle name="Check 9" xfId="129"/>
    <cellStyle name="Check 9 2" xfId="507"/>
    <cellStyle name="Check Cell" xfId="130"/>
    <cellStyle name="Check Cell 2" xfId="131"/>
    <cellStyle name="Column_Title" xfId="132"/>
    <cellStyle name="Comma %" xfId="133"/>
    <cellStyle name="Comma % 2" xfId="134"/>
    <cellStyle name="Comma [0] 2" xfId="135"/>
    <cellStyle name="Comma [0] 2 2" xfId="508"/>
    <cellStyle name="Comma [0] 3" xfId="136"/>
    <cellStyle name="Comma [0] 3 2" xfId="509"/>
    <cellStyle name="Comma [00]" xfId="137"/>
    <cellStyle name="Comma [00] 2" xfId="138"/>
    <cellStyle name="Comma 0.0" xfId="139"/>
    <cellStyle name="Comma 0.0%" xfId="140"/>
    <cellStyle name="Comma 0.00" xfId="141"/>
    <cellStyle name="Comma 0.00%" xfId="142"/>
    <cellStyle name="Comma 0.000" xfId="143"/>
    <cellStyle name="Comma 0.000%" xfId="144"/>
    <cellStyle name="Comma 10" xfId="145"/>
    <cellStyle name="Comma 10 2" xfId="510"/>
    <cellStyle name="Comma 11" xfId="146"/>
    <cellStyle name="Comma 11 2" xfId="511"/>
    <cellStyle name="Comma 2" xfId="147"/>
    <cellStyle name="Comma 2 2" xfId="148"/>
    <cellStyle name="Comma 2 2 2" xfId="513"/>
    <cellStyle name="Comma 2 3" xfId="512"/>
    <cellStyle name="Comma 3" xfId="149"/>
    <cellStyle name="Comma 3 2" xfId="514"/>
    <cellStyle name="Comma 4" xfId="150"/>
    <cellStyle name="Comma 4 2" xfId="515"/>
    <cellStyle name="Comma 5" xfId="151"/>
    <cellStyle name="Comma 5 2" xfId="516"/>
    <cellStyle name="Comma 6" xfId="152"/>
    <cellStyle name="Comma 6 2" xfId="517"/>
    <cellStyle name="Comma 7" xfId="153"/>
    <cellStyle name="Comma 7 2" xfId="518"/>
    <cellStyle name="Comma 8" xfId="154"/>
    <cellStyle name="Comma 8 2" xfId="519"/>
    <cellStyle name="Comma 9" xfId="155"/>
    <cellStyle name="Comma 9 2" xfId="520"/>
    <cellStyle name="Comma_KAP NAC_05_deferred taxes_template 2" xfId="156"/>
    <cellStyle name="Comma0" xfId="157"/>
    <cellStyle name="Company Name" xfId="158"/>
    <cellStyle name="Copied" xfId="159"/>
    <cellStyle name="Copied 2" xfId="160"/>
    <cellStyle name="CR Comma" xfId="161"/>
    <cellStyle name="CR Currency" xfId="162"/>
    <cellStyle name="Credit" xfId="163"/>
    <cellStyle name="Credit subtotal" xfId="164"/>
    <cellStyle name="Credit Total" xfId="165"/>
    <cellStyle name="Currency %" xfId="166"/>
    <cellStyle name="Currency % 2" xfId="167"/>
    <cellStyle name="Currency [00]" xfId="168"/>
    <cellStyle name="Currency [00] 2" xfId="169"/>
    <cellStyle name="Currency 0.0" xfId="170"/>
    <cellStyle name="Currency 0.0%" xfId="171"/>
    <cellStyle name="Currency 0.00" xfId="172"/>
    <cellStyle name="Currency 0.00%" xfId="173"/>
    <cellStyle name="Currency 0.000" xfId="174"/>
    <cellStyle name="Currency 0.000%" xfId="175"/>
    <cellStyle name="Currency 2" xfId="176"/>
    <cellStyle name="Currency 2 2" xfId="521"/>
    <cellStyle name="Currency 3" xfId="177"/>
    <cellStyle name="Currency 3 2" xfId="522"/>
    <cellStyle name="Currency 4" xfId="178"/>
    <cellStyle name="Currency 4 2" xfId="523"/>
    <cellStyle name="Currency0" xfId="179"/>
    <cellStyle name="Date" xfId="180"/>
    <cellStyle name="Date 2" xfId="181"/>
    <cellStyle name="Date 3" xfId="182"/>
    <cellStyle name="Date Short" xfId="183"/>
    <cellStyle name="Date without year" xfId="184"/>
    <cellStyle name="Date without year 2" xfId="185"/>
    <cellStyle name="Date_Год 2009г. 4 кварт  Консол. пр.3,14,15,20" xfId="186"/>
    <cellStyle name="Debit" xfId="187"/>
    <cellStyle name="Debit subtotal" xfId="188"/>
    <cellStyle name="Debit Total" xfId="189"/>
    <cellStyle name="DELTA" xfId="190"/>
    <cellStyle name="E&amp;Y House" xfId="191"/>
    <cellStyle name="Enter Currency (0)" xfId="192"/>
    <cellStyle name="Enter Currency (0) 2" xfId="193"/>
    <cellStyle name="Enter Currency (2)" xfId="194"/>
    <cellStyle name="Enter Currency (2) 2" xfId="195"/>
    <cellStyle name="Enter Units (0)" xfId="196"/>
    <cellStyle name="Enter Units (0) 2" xfId="197"/>
    <cellStyle name="Enter Units (1)" xfId="198"/>
    <cellStyle name="Enter Units (1) 2" xfId="199"/>
    <cellStyle name="Enter Units (1) 3" xfId="200"/>
    <cellStyle name="Enter Units (2)" xfId="201"/>
    <cellStyle name="Enter Units (2) 2" xfId="202"/>
    <cellStyle name="Entered" xfId="203"/>
    <cellStyle name="Entered 2" xfId="204"/>
    <cellStyle name="Euro" xfId="205"/>
    <cellStyle name="Explanatory Text" xfId="206"/>
    <cellStyle name="Explanatory Text 2" xfId="207"/>
    <cellStyle name="Fixed" xfId="208"/>
    <cellStyle name="Format Number Column" xfId="209"/>
    <cellStyle name="From" xfId="210"/>
    <cellStyle name="From 2" xfId="211"/>
    <cellStyle name="general" xfId="212"/>
    <cellStyle name="Good" xfId="213"/>
    <cellStyle name="Good 2" xfId="214"/>
    <cellStyle name="Grey" xfId="215"/>
    <cellStyle name="Header1" xfId="216"/>
    <cellStyle name="Header1 2" xfId="217"/>
    <cellStyle name="Header2" xfId="218"/>
    <cellStyle name="Header2 2" xfId="219"/>
    <cellStyle name="Heading" xfId="220"/>
    <cellStyle name="Heading 1" xfId="221"/>
    <cellStyle name="Heading 1 2" xfId="222"/>
    <cellStyle name="Heading 2" xfId="223"/>
    <cellStyle name="Heading 2 2" xfId="224"/>
    <cellStyle name="Heading 3" xfId="225"/>
    <cellStyle name="Heading 3 2" xfId="226"/>
    <cellStyle name="Heading 4" xfId="227"/>
    <cellStyle name="Heading 4 2" xfId="228"/>
    <cellStyle name="Heading No Underline" xfId="229"/>
    <cellStyle name="Heading With Underline" xfId="230"/>
    <cellStyle name="Heading_5690 Ceiling test for client KZ (1)" xfId="231"/>
    <cellStyle name="Hyperlink 2" xfId="232"/>
    <cellStyle name="Îáû÷íûé_Ëèñò1" xfId="233"/>
    <cellStyle name="Input" xfId="234"/>
    <cellStyle name="Input [yellow]" xfId="235"/>
    <cellStyle name="Input [yellow] 2" xfId="236"/>
    <cellStyle name="Input 2" xfId="237"/>
    <cellStyle name="Input 3" xfId="238"/>
    <cellStyle name="Input 4" xfId="239"/>
    <cellStyle name="Input Box" xfId="240"/>
    <cellStyle name="Input_Cell" xfId="241"/>
    <cellStyle name="Inputnumbaccid" xfId="242"/>
    <cellStyle name="Inpyear" xfId="243"/>
    <cellStyle name="International" xfId="244"/>
    <cellStyle name="International1" xfId="245"/>
    <cellStyle name="KPMG Heading 1" xfId="246"/>
    <cellStyle name="KPMG Heading 2" xfId="247"/>
    <cellStyle name="KPMG Heading 3" xfId="248"/>
    <cellStyle name="KPMG Heading 4" xfId="249"/>
    <cellStyle name="KPMG Normal" xfId="250"/>
    <cellStyle name="KPMG Normal Text" xfId="251"/>
    <cellStyle name="KPMG Normal_Cash_flow_consol_05.04" xfId="252"/>
    <cellStyle name="Link Currency (0)" xfId="253"/>
    <cellStyle name="Link Currency (0) 2" xfId="254"/>
    <cellStyle name="Link Currency (2)" xfId="255"/>
    <cellStyle name="Link Currency (2) 2" xfId="256"/>
    <cellStyle name="Link Units (0)" xfId="257"/>
    <cellStyle name="Link Units (0) 2" xfId="258"/>
    <cellStyle name="Link Units (1)" xfId="259"/>
    <cellStyle name="Link Units (1) 2" xfId="260"/>
    <cellStyle name="Link Units (1) 3" xfId="261"/>
    <cellStyle name="Link Units (2)" xfId="262"/>
    <cellStyle name="Link Units (2) 2" xfId="263"/>
    <cellStyle name="Linked Cell" xfId="264"/>
    <cellStyle name="Linked Cell 2" xfId="265"/>
    <cellStyle name="Millares [0]_pldt" xfId="266"/>
    <cellStyle name="Millares_pldt" xfId="267"/>
    <cellStyle name="Milliers [0]_EDYAN" xfId="268"/>
    <cellStyle name="Milliers_EDYAN" xfId="269"/>
    <cellStyle name="Moneda [0]_pldt" xfId="270"/>
    <cellStyle name="Moneda_pldt" xfId="271"/>
    <cellStyle name="Monétaire [0]_EDYAN" xfId="272"/>
    <cellStyle name="Monétaire_EDYAN" xfId="273"/>
    <cellStyle name="Nameenter" xfId="274"/>
    <cellStyle name="Neutral" xfId="275"/>
    <cellStyle name="Neutral 2" xfId="276"/>
    <cellStyle name="Norma11l" xfId="277"/>
    <cellStyle name="Normal - Style1" xfId="278"/>
    <cellStyle name="Normal - Style1 2" xfId="279"/>
    <cellStyle name="Normal 10" xfId="280"/>
    <cellStyle name="Normal 10 2" xfId="281"/>
    <cellStyle name="Normal 11" xfId="282"/>
    <cellStyle name="Normal 11 2" xfId="283"/>
    <cellStyle name="Normal 2" xfId="284"/>
    <cellStyle name="Normal 2 2" xfId="285"/>
    <cellStyle name="Normal 3" xfId="286"/>
    <cellStyle name="Normal 4" xfId="287"/>
    <cellStyle name="Normal 5" xfId="288"/>
    <cellStyle name="Normal 6" xfId="289"/>
    <cellStyle name="Normal 7" xfId="290"/>
    <cellStyle name="Normal 8" xfId="291"/>
    <cellStyle name="Normal 9" xfId="292"/>
    <cellStyle name="Normal_2008 10 01 VSDS" xfId="293"/>
    <cellStyle name="Normal1" xfId="294"/>
    <cellStyle name="normбlnм_laroux" xfId="295"/>
    <cellStyle name="Note" xfId="296"/>
    <cellStyle name="Note 2" xfId="297"/>
    <cellStyle name="numbers" xfId="298"/>
    <cellStyle name="numbers 2" xfId="299"/>
    <cellStyle name="Ôèíàíñîâûé [0]_Ëèñò1" xfId="300"/>
    <cellStyle name="Ôèíàíñîâûé_Ëèñò1" xfId="301"/>
    <cellStyle name="Output" xfId="302"/>
    <cellStyle name="Output 2" xfId="303"/>
    <cellStyle name="paint" xfId="304"/>
    <cellStyle name="Percent %" xfId="305"/>
    <cellStyle name="Percent % Long Underline" xfId="306"/>
    <cellStyle name="Percent %_Worksheet in  US Financial Statements Ref. Workbook - Single Co" xfId="307"/>
    <cellStyle name="Percent (0)" xfId="308"/>
    <cellStyle name="Percent (0) 2" xfId="309"/>
    <cellStyle name="Percent [0]" xfId="310"/>
    <cellStyle name="Percent [0] 2" xfId="311"/>
    <cellStyle name="Percent [0] 3" xfId="312"/>
    <cellStyle name="Percent [00]" xfId="313"/>
    <cellStyle name="Percent [00] 2" xfId="314"/>
    <cellStyle name="Percent [2]" xfId="315"/>
    <cellStyle name="Percent [2] 2" xfId="316"/>
    <cellStyle name="Percent 0.0%" xfId="317"/>
    <cellStyle name="Percent 0.0% Long Underline" xfId="318"/>
    <cellStyle name="Percent 0.00%" xfId="319"/>
    <cellStyle name="Percent 0.00% Long Underline" xfId="320"/>
    <cellStyle name="Percent 0.00%_5690 Ceiling test for client KZ (1)" xfId="321"/>
    <cellStyle name="Percent 0.000%" xfId="322"/>
    <cellStyle name="Percent 0.000% Long Underline" xfId="323"/>
    <cellStyle name="Percent 10" xfId="324"/>
    <cellStyle name="Percent 2" xfId="325"/>
    <cellStyle name="Percent 2 2" xfId="326"/>
    <cellStyle name="Percent 3" xfId="327"/>
    <cellStyle name="Percent 4" xfId="328"/>
    <cellStyle name="Percent 5" xfId="329"/>
    <cellStyle name="Percent 6" xfId="330"/>
    <cellStyle name="Percent 7" xfId="331"/>
    <cellStyle name="Percent 8" xfId="332"/>
    <cellStyle name="Percent 9" xfId="333"/>
    <cellStyle name="piw#" xfId="334"/>
    <cellStyle name="piw%" xfId="335"/>
    <cellStyle name="PrePop Currency (0)" xfId="336"/>
    <cellStyle name="PrePop Currency (0) 2" xfId="337"/>
    <cellStyle name="PrePop Currency (2)" xfId="338"/>
    <cellStyle name="PrePop Currency (2) 2" xfId="339"/>
    <cellStyle name="PrePop Units (0)" xfId="340"/>
    <cellStyle name="PrePop Units (0) 2" xfId="341"/>
    <cellStyle name="PrePop Units (1)" xfId="342"/>
    <cellStyle name="PrePop Units (1) 2" xfId="343"/>
    <cellStyle name="PrePop Units (1) 3" xfId="344"/>
    <cellStyle name="PrePop Units (2)" xfId="345"/>
    <cellStyle name="PrePop Units (2) 2" xfId="346"/>
    <cellStyle name="Price_Body" xfId="347"/>
    <cellStyle name="RevList" xfId="348"/>
    <cellStyle name="Rubles" xfId="349"/>
    <cellStyle name="small" xfId="350"/>
    <cellStyle name="stand_bord" xfId="351"/>
    <cellStyle name="Standard_Adjustments_Consulting_2000" xfId="352"/>
    <cellStyle name="Style 1" xfId="353"/>
    <cellStyle name="Subtotal" xfId="354"/>
    <cellStyle name="Text Indent A" xfId="355"/>
    <cellStyle name="Text Indent B" xfId="356"/>
    <cellStyle name="Text Indent B 2" xfId="357"/>
    <cellStyle name="Text Indent B 3" xfId="358"/>
    <cellStyle name="Text Indent C" xfId="359"/>
    <cellStyle name="Text Indent C 2" xfId="360"/>
    <cellStyle name="Text Indent C 3" xfId="361"/>
    <cellStyle name="Tickmark" xfId="362"/>
    <cellStyle name="Title" xfId="363"/>
    <cellStyle name="Title 1.0" xfId="364"/>
    <cellStyle name="Title 1.1" xfId="365"/>
    <cellStyle name="Title 1.1.1" xfId="366"/>
    <cellStyle name="Title 2" xfId="367"/>
    <cellStyle name="Title 3" xfId="368"/>
    <cellStyle name="Title 4" xfId="369"/>
    <cellStyle name="Total" xfId="370"/>
    <cellStyle name="Total 2" xfId="371"/>
    <cellStyle name="Virgül_BİLANÇO" xfId="372"/>
    <cellStyle name="Warning Text" xfId="373"/>
    <cellStyle name="Warning Text 2" xfId="374"/>
    <cellStyle name="WEBI_ReportCrossTab_23_1" xfId="375"/>
    <cellStyle name="Беззащитный" xfId="376"/>
    <cellStyle name="Гиперссылка 2" xfId="377"/>
    <cellStyle name="Группа" xfId="378"/>
    <cellStyle name="Дата" xfId="379"/>
    <cellStyle name="Защитный" xfId="380"/>
    <cellStyle name="Звезды" xfId="381"/>
    <cellStyle name="Звезды 2" xfId="382"/>
    <cellStyle name="КАНДАГАЧ тел3-33-96" xfId="383"/>
    <cellStyle name="КАНДАГАЧ тел3-33-96 2" xfId="384"/>
    <cellStyle name="Обычный" xfId="0" builtinId="0"/>
    <cellStyle name="Обычный 10" xfId="385"/>
    <cellStyle name="Обычный 11" xfId="386"/>
    <cellStyle name="Обычный 11 2" xfId="524"/>
    <cellStyle name="Обычный 12" xfId="387"/>
    <cellStyle name="Обычный 13" xfId="388"/>
    <cellStyle name="Обычный 14" xfId="389"/>
    <cellStyle name="Обычный 14 2" xfId="390"/>
    <cellStyle name="Обычный 14 2 2" xfId="526"/>
    <cellStyle name="Обычный 14 3" xfId="525"/>
    <cellStyle name="Обычный 15" xfId="391"/>
    <cellStyle name="Обычный 15 2" xfId="392"/>
    <cellStyle name="Обычный 15 2 2" xfId="528"/>
    <cellStyle name="Обычный 15 3" xfId="527"/>
    <cellStyle name="Обычный 17" xfId="393"/>
    <cellStyle name="Обычный 17 2" xfId="529"/>
    <cellStyle name="Обычный 18" xfId="394"/>
    <cellStyle name="Обычный 18 2" xfId="530"/>
    <cellStyle name="Обычный 2" xfId="395"/>
    <cellStyle name="Обычный 2 10" xfId="396"/>
    <cellStyle name="Обычный 2 11" xfId="397"/>
    <cellStyle name="Обычный 2 12" xfId="398"/>
    <cellStyle name="Обычный 2 13" xfId="399"/>
    <cellStyle name="Обычный 2 2" xfId="2"/>
    <cellStyle name="Обычный 2 2 2" xfId="400"/>
    <cellStyle name="Обычный 2 2 2 2" xfId="401"/>
    <cellStyle name="Обычный 2 2 3" xfId="3"/>
    <cellStyle name="Обычный 2 2 3 2" xfId="402"/>
    <cellStyle name="Обычный 2 2 4" xfId="403"/>
    <cellStyle name="Обычный 2 2 5" xfId="404"/>
    <cellStyle name="Обычный 2 3" xfId="405"/>
    <cellStyle name="Обычный 2 4" xfId="406"/>
    <cellStyle name="Обычный 2 4 2" xfId="531"/>
    <cellStyle name="Обычный 2 5" xfId="407"/>
    <cellStyle name="Обычный 2 6" xfId="408"/>
    <cellStyle name="Обычный 2 7" xfId="409"/>
    <cellStyle name="Обычный 2 8" xfId="410"/>
    <cellStyle name="Обычный 2 9" xfId="411"/>
    <cellStyle name="Обычный 3" xfId="412"/>
    <cellStyle name="Обычный 3 2" xfId="413"/>
    <cellStyle name="Обычный 3 3" xfId="414"/>
    <cellStyle name="Обычный 3 3 2" xfId="532"/>
    <cellStyle name="Обычный 3 4" xfId="415"/>
    <cellStyle name="Обычный 4" xfId="416"/>
    <cellStyle name="Обычный 4 2" xfId="417"/>
    <cellStyle name="Обычный 4 2 2" xfId="534"/>
    <cellStyle name="Обычный 4 3" xfId="418"/>
    <cellStyle name="Обычный 4 3 2" xfId="535"/>
    <cellStyle name="Обычный 4 4" xfId="419"/>
    <cellStyle name="Обычный 4 4 2" xfId="536"/>
    <cellStyle name="Обычный 4 5" xfId="533"/>
    <cellStyle name="Обычный 5" xfId="420"/>
    <cellStyle name="Обычный 5 2" xfId="421"/>
    <cellStyle name="Обычный 5 2 2" xfId="422"/>
    <cellStyle name="Обычный 5 2 2 2" xfId="539"/>
    <cellStyle name="Обычный 5 2 3" xfId="538"/>
    <cellStyle name="Обычный 5 3" xfId="423"/>
    <cellStyle name="Обычный 5 3 2" xfId="540"/>
    <cellStyle name="Обычный 5 4" xfId="424"/>
    <cellStyle name="Обычный 5 4 2" xfId="425"/>
    <cellStyle name="Обычный 5 4 2 2" xfId="542"/>
    <cellStyle name="Обычный 5 4 3" xfId="541"/>
    <cellStyle name="Обычный 5 5" xfId="426"/>
    <cellStyle name="Обычный 5 5 2" xfId="543"/>
    <cellStyle name="Обычный 5 6" xfId="537"/>
    <cellStyle name="Обычный 5 9" xfId="427"/>
    <cellStyle name="Обычный 6" xfId="428"/>
    <cellStyle name="Обычный 6 2" xfId="429"/>
    <cellStyle name="Обычный 7" xfId="430"/>
    <cellStyle name="Обычный 7 2" xfId="431"/>
    <cellStyle name="Обычный 7 2 2" xfId="432"/>
    <cellStyle name="Обычный 7 2 3" xfId="433"/>
    <cellStyle name="Обычный 7 3" xfId="544"/>
    <cellStyle name="Обычный 8" xfId="434"/>
    <cellStyle name="Обычный 8 2" xfId="545"/>
    <cellStyle name="Обычный 9" xfId="435"/>
    <cellStyle name="Обычный_Формы ФО_Мэппинг_финальный - Алтынкуль" xfId="4"/>
    <cellStyle name="Процентный 2" xfId="436"/>
    <cellStyle name="Процентный 2 10" xfId="437"/>
    <cellStyle name="Процентный 2 11" xfId="438"/>
    <cellStyle name="Процентный 2 12" xfId="439"/>
    <cellStyle name="Процентный 2 13" xfId="440"/>
    <cellStyle name="Процентный 2 2" xfId="441"/>
    <cellStyle name="Процентный 2 3" xfId="442"/>
    <cellStyle name="Процентный 2 4" xfId="443"/>
    <cellStyle name="Процентный 2 5" xfId="444"/>
    <cellStyle name="Процентный 2 6" xfId="445"/>
    <cellStyle name="Процентный 2 7" xfId="446"/>
    <cellStyle name="Процентный 2 8" xfId="447"/>
    <cellStyle name="Процентный 2 9" xfId="448"/>
    <cellStyle name="Процентный 3" xfId="449"/>
    <cellStyle name="Стиль 1" xfId="450"/>
    <cellStyle name="Стиль 2" xfId="451"/>
    <cellStyle name="Стиль 3" xfId="452"/>
    <cellStyle name="Стиль_названий" xfId="453"/>
    <cellStyle name="Текстовый" xfId="454"/>
    <cellStyle name="Тысячи [0]" xfId="455"/>
    <cellStyle name="Тысячи_010SN05" xfId="456"/>
    <cellStyle name="Финансовый" xfId="1" builtinId="3"/>
    <cellStyle name="Финансовый [0] 2" xfId="457"/>
    <cellStyle name="Финансовый [0] 2 2" xfId="548"/>
    <cellStyle name="Финансовый 10" xfId="490"/>
    <cellStyle name="Финансовый 11" xfId="575"/>
    <cellStyle name="Финансовый 12" xfId="580"/>
    <cellStyle name="Финансовый 13" xfId="547"/>
    <cellStyle name="Финансовый 14" xfId="579"/>
    <cellStyle name="Финансовый 15" xfId="546"/>
    <cellStyle name="Финансовый 16" xfId="578"/>
    <cellStyle name="Финансовый 2" xfId="458"/>
    <cellStyle name="Финансовый 2 10" xfId="459"/>
    <cellStyle name="Финансовый 2 10 2" xfId="550"/>
    <cellStyle name="Финансовый 2 11" xfId="460"/>
    <cellStyle name="Финансовый 2 11 2" xfId="551"/>
    <cellStyle name="Финансовый 2 12" xfId="461"/>
    <cellStyle name="Финансовый 2 12 2" xfId="552"/>
    <cellStyle name="Финансовый 2 13" xfId="462"/>
    <cellStyle name="Финансовый 2 13 2" xfId="553"/>
    <cellStyle name="Финансовый 2 14" xfId="549"/>
    <cellStyle name="Финансовый 2 2" xfId="463"/>
    <cellStyle name="Финансовый 2 2 2" xfId="554"/>
    <cellStyle name="Финансовый 2 3" xfId="464"/>
    <cellStyle name="Финансовый 2 3 2" xfId="555"/>
    <cellStyle name="Финансовый 2 4" xfId="465"/>
    <cellStyle name="Финансовый 2 4 2" xfId="556"/>
    <cellStyle name="Финансовый 2 5" xfId="466"/>
    <cellStyle name="Финансовый 2 5 2" xfId="557"/>
    <cellStyle name="Финансовый 2 6" xfId="467"/>
    <cellStyle name="Финансовый 2 6 2" xfId="558"/>
    <cellStyle name="Финансовый 2 7" xfId="468"/>
    <cellStyle name="Финансовый 2 7 2" xfId="559"/>
    <cellStyle name="Финансовый 2 8" xfId="469"/>
    <cellStyle name="Финансовый 2 8 2" xfId="560"/>
    <cellStyle name="Финансовый 2 9" xfId="470"/>
    <cellStyle name="Финансовый 2 9 2" xfId="561"/>
    <cellStyle name="Финансовый 3" xfId="471"/>
    <cellStyle name="Финансовый 3 2" xfId="472"/>
    <cellStyle name="Финансовый 3 2 2" xfId="563"/>
    <cellStyle name="Финансовый 3 3" xfId="562"/>
    <cellStyle name="Финансовый 4" xfId="473"/>
    <cellStyle name="Финансовый 4 2" xfId="474"/>
    <cellStyle name="Финансовый 4 2 2" xfId="475"/>
    <cellStyle name="Финансовый 4 2 2 2" xfId="566"/>
    <cellStyle name="Финансовый 4 2 3" xfId="476"/>
    <cellStyle name="Финансовый 4 2 3 2" xfId="567"/>
    <cellStyle name="Финансовый 4 2 4" xfId="565"/>
    <cellStyle name="Финансовый 4 3" xfId="477"/>
    <cellStyle name="Финансовый 4 3 2" xfId="568"/>
    <cellStyle name="Финансовый 4 4" xfId="478"/>
    <cellStyle name="Финансовый 4 4 2" xfId="569"/>
    <cellStyle name="Финансовый 4 5" xfId="564"/>
    <cellStyle name="Финансовый 5" xfId="479"/>
    <cellStyle name="Финансовый 5 2" xfId="570"/>
    <cellStyle name="Финансовый 6" xfId="480"/>
    <cellStyle name="Финансовый 6 2" xfId="571"/>
    <cellStyle name="Финансовый 7" xfId="481"/>
    <cellStyle name="Финансовый 7 2" xfId="572"/>
    <cellStyle name="Финансовый 8" xfId="482"/>
    <cellStyle name="Финансовый 8 2" xfId="573"/>
    <cellStyle name="Финансовый 9" xfId="483"/>
    <cellStyle name="Финансовый 9 2" xfId="574"/>
    <cellStyle name="Цена" xfId="484"/>
    <cellStyle name="Цена 2" xfId="485"/>
    <cellStyle name="Числовой" xfId="486"/>
    <cellStyle name="Џђћ–…ќ’ќ›‰" xfId="487"/>
    <cellStyle name="Џђћ–…ќ’ќ›‰ 2" xfId="488"/>
    <cellStyle name="Џђћ–…ќ’ќ›‰ 2 2" xfId="577"/>
    <cellStyle name="Џђћ–…ќ’ќ›‰ 3" xfId="576"/>
    <cellStyle name="常规_Bal0702" xfId="4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0\3&#1082;&#1074;20\&#1082;&#1086;&#1085;&#1089;\&#1059;&#1052;&#1047;_09_2020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 refreshError="1"/>
      <sheetData sheetId="396" refreshError="1"/>
      <sheetData sheetId="397" refreshError="1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2 (IAS18)"/>
      <sheetName val="Ф3"/>
      <sheetName val="Ф4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1(1)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ТР_МСФО15 Заполненный"/>
      <sheetName val="IFRS1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2461">
          <cell r="H2461">
            <v>5001762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150"/>
  <sheetViews>
    <sheetView view="pageBreakPreview" topLeftCell="A97" zoomScale="90" zoomScaleNormal="80" zoomScaleSheetLayoutView="90" workbookViewId="0">
      <selection activeCell="C27" sqref="C27:C28"/>
    </sheetView>
  </sheetViews>
  <sheetFormatPr defaultColWidth="9.140625" defaultRowHeight="12.75" outlineLevelRow="2"/>
  <cols>
    <col min="1" max="1" width="80.7109375" style="39" customWidth="1"/>
    <col min="2" max="2" width="7.85546875" style="11" customWidth="1"/>
    <col min="3" max="3" width="22.7109375" style="40" customWidth="1"/>
    <col min="4" max="4" width="24" style="8" customWidth="1"/>
    <col min="5" max="5" width="9.140625" style="11"/>
    <col min="6" max="6" width="16.28515625" style="11" bestFit="1" customWidth="1"/>
    <col min="7" max="7" width="19.7109375" style="11" customWidth="1"/>
    <col min="8" max="16384" width="9.140625" style="11"/>
  </cols>
  <sheetData>
    <row r="1" spans="1:4">
      <c r="A1" s="1"/>
      <c r="B1" s="2"/>
      <c r="C1" s="3"/>
      <c r="D1" s="140" t="s">
        <v>250</v>
      </c>
    </row>
    <row r="2" spans="1:4">
      <c r="A2" s="1"/>
      <c r="B2" s="2"/>
      <c r="C2" s="3"/>
      <c r="D2" s="143" t="s">
        <v>251</v>
      </c>
    </row>
    <row r="3" spans="1:4">
      <c r="A3" s="1"/>
      <c r="B3" s="2"/>
      <c r="C3" s="3"/>
      <c r="D3" s="143" t="s">
        <v>252</v>
      </c>
    </row>
    <row r="4" spans="1:4">
      <c r="A4" s="1"/>
      <c r="B4" s="2"/>
      <c r="C4" s="3"/>
      <c r="D4" s="143" t="s">
        <v>350</v>
      </c>
    </row>
    <row r="5" spans="1:4">
      <c r="A5" s="1"/>
      <c r="B5" s="2"/>
      <c r="C5" s="5" t="s">
        <v>0</v>
      </c>
      <c r="D5" s="6" t="s">
        <v>253</v>
      </c>
    </row>
    <row r="6" spans="1:4">
      <c r="A6" s="139" t="s">
        <v>254</v>
      </c>
      <c r="B6" s="2"/>
      <c r="C6" s="126" t="s">
        <v>93</v>
      </c>
      <c r="D6" s="125"/>
    </row>
    <row r="7" spans="1:4" ht="51">
      <c r="A7" s="139" t="s">
        <v>255</v>
      </c>
      <c r="B7" s="2"/>
      <c r="C7" s="124" t="s">
        <v>256</v>
      </c>
      <c r="D7" s="125"/>
    </row>
    <row r="8" spans="1:4">
      <c r="A8" s="139" t="s">
        <v>257</v>
      </c>
      <c r="B8" s="2"/>
      <c r="C8" s="123" t="s">
        <v>258</v>
      </c>
      <c r="D8" s="125"/>
    </row>
    <row r="9" spans="1:4">
      <c r="A9" s="139" t="s">
        <v>259</v>
      </c>
      <c r="B9" s="2"/>
      <c r="C9" s="123" t="s">
        <v>260</v>
      </c>
      <c r="D9" s="125"/>
    </row>
    <row r="10" spans="1:4">
      <c r="A10" s="139" t="s">
        <v>261</v>
      </c>
      <c r="B10" s="2"/>
      <c r="C10" s="123" t="s">
        <v>262</v>
      </c>
      <c r="D10" s="125"/>
    </row>
    <row r="11" spans="1:4">
      <c r="A11" s="139" t="s">
        <v>263</v>
      </c>
      <c r="B11" s="7"/>
      <c r="C11" s="122">
        <v>3822</v>
      </c>
      <c r="D11" s="125"/>
    </row>
    <row r="12" spans="1:4">
      <c r="A12" s="139" t="s">
        <v>264</v>
      </c>
      <c r="B12" s="2"/>
      <c r="C12" s="123" t="s">
        <v>265</v>
      </c>
      <c r="D12" s="125"/>
    </row>
    <row r="13" spans="1:4" ht="51">
      <c r="A13" s="139" t="s">
        <v>266</v>
      </c>
      <c r="B13" s="2"/>
      <c r="C13" s="124" t="s">
        <v>267</v>
      </c>
      <c r="D13" s="125"/>
    </row>
    <row r="14" spans="1:4">
      <c r="A14" s="1"/>
      <c r="B14" s="2"/>
      <c r="C14" s="10"/>
      <c r="D14" s="9"/>
    </row>
    <row r="15" spans="1:4">
      <c r="A15" s="121" t="s">
        <v>268</v>
      </c>
      <c r="B15" s="120"/>
      <c r="C15" s="120"/>
      <c r="D15" s="120"/>
    </row>
    <row r="16" spans="1:4">
      <c r="A16" s="119" t="s">
        <v>391</v>
      </c>
      <c r="B16" s="107"/>
      <c r="C16" s="106"/>
      <c r="D16" s="107"/>
    </row>
    <row r="17" spans="1:4">
      <c r="A17" s="118"/>
      <c r="B17" s="117"/>
      <c r="C17" s="117"/>
      <c r="D17" s="116" t="s">
        <v>269</v>
      </c>
    </row>
    <row r="18" spans="1:4" s="12" customFormat="1" ht="25.5" customHeight="1">
      <c r="A18" s="236" t="s">
        <v>270</v>
      </c>
      <c r="B18" s="237" t="s">
        <v>97</v>
      </c>
      <c r="C18" s="238" t="s">
        <v>271</v>
      </c>
      <c r="D18" s="238" t="s">
        <v>272</v>
      </c>
    </row>
    <row r="19" spans="1:4" s="12" customFormat="1">
      <c r="A19" s="236"/>
      <c r="B19" s="237"/>
      <c r="C19" s="239"/>
      <c r="D19" s="238"/>
    </row>
    <row r="20" spans="1:4" s="16" customFormat="1">
      <c r="A20" s="115" t="s">
        <v>273</v>
      </c>
      <c r="B20" s="14"/>
      <c r="C20" s="15"/>
      <c r="D20" s="15"/>
    </row>
    <row r="21" spans="1:4">
      <c r="A21" s="114" t="s">
        <v>274</v>
      </c>
      <c r="B21" s="18" t="s">
        <v>1</v>
      </c>
      <c r="C21" s="188">
        <v>13065355</v>
      </c>
      <c r="D21" s="188">
        <v>10335554</v>
      </c>
    </row>
    <row r="22" spans="1:4">
      <c r="A22" s="17" t="s">
        <v>275</v>
      </c>
      <c r="B22" s="18" t="s">
        <v>2</v>
      </c>
      <c r="C22" s="189">
        <v>3294</v>
      </c>
      <c r="D22" s="189">
        <v>723</v>
      </c>
    </row>
    <row r="23" spans="1:4">
      <c r="A23" s="17" t="s">
        <v>359</v>
      </c>
      <c r="B23" s="18" t="s">
        <v>3</v>
      </c>
      <c r="C23" s="189"/>
      <c r="D23" s="189"/>
    </row>
    <row r="24" spans="1:4">
      <c r="A24" s="114" t="s">
        <v>276</v>
      </c>
      <c r="B24" s="18" t="s">
        <v>4</v>
      </c>
      <c r="C24" s="189"/>
      <c r="D24" s="189"/>
    </row>
    <row r="25" spans="1:4">
      <c r="A25" s="17" t="s">
        <v>277</v>
      </c>
      <c r="B25" s="18" t="s">
        <v>5</v>
      </c>
      <c r="C25" s="189"/>
      <c r="D25" s="189"/>
    </row>
    <row r="26" spans="1:4">
      <c r="A26" s="114" t="s">
        <v>278</v>
      </c>
      <c r="B26" s="18" t="s">
        <v>6</v>
      </c>
      <c r="C26" s="190">
        <f>SUM(C27:C29)</f>
        <v>187839</v>
      </c>
      <c r="D26" s="190">
        <f>SUM(D27:D29)</f>
        <v>0</v>
      </c>
    </row>
    <row r="27" spans="1:4" s="20" customFormat="1" outlineLevel="2">
      <c r="A27" s="182" t="s">
        <v>279</v>
      </c>
      <c r="B27" s="19"/>
      <c r="C27" s="191"/>
      <c r="D27" s="191"/>
    </row>
    <row r="28" spans="1:4" s="20" customFormat="1" outlineLevel="2">
      <c r="A28" s="183" t="s">
        <v>280</v>
      </c>
      <c r="B28" s="19"/>
      <c r="C28" s="192"/>
      <c r="D28" s="192"/>
    </row>
    <row r="29" spans="1:4" s="20" customFormat="1" outlineLevel="2">
      <c r="A29" s="182" t="s">
        <v>281</v>
      </c>
      <c r="B29" s="19"/>
      <c r="C29" s="192">
        <v>187839</v>
      </c>
      <c r="D29" s="192"/>
    </row>
    <row r="30" spans="1:4">
      <c r="A30" s="113" t="s">
        <v>282</v>
      </c>
      <c r="B30" s="18" t="s">
        <v>7</v>
      </c>
      <c r="C30" s="193">
        <f>SUM(C31:C33)</f>
        <v>7238168</v>
      </c>
      <c r="D30" s="193">
        <f>SUM(D31:D33)</f>
        <v>7888895</v>
      </c>
    </row>
    <row r="31" spans="1:4" s="20" customFormat="1" outlineLevel="1">
      <c r="A31" s="182" t="s">
        <v>283</v>
      </c>
      <c r="B31" s="21"/>
      <c r="C31" s="194">
        <v>5666234</v>
      </c>
      <c r="D31" s="194">
        <v>5431885</v>
      </c>
    </row>
    <row r="32" spans="1:4" s="20" customFormat="1" outlineLevel="1">
      <c r="A32" s="182" t="s">
        <v>284</v>
      </c>
      <c r="B32" s="21"/>
      <c r="C32" s="194">
        <v>24599</v>
      </c>
      <c r="D32" s="194">
        <v>22802</v>
      </c>
    </row>
    <row r="33" spans="1:4" s="20" customFormat="1" outlineLevel="1">
      <c r="A33" s="182" t="s">
        <v>285</v>
      </c>
      <c r="B33" s="21"/>
      <c r="C33" s="194">
        <v>1547335</v>
      </c>
      <c r="D33" s="194">
        <v>2434208</v>
      </c>
    </row>
    <row r="34" spans="1:4">
      <c r="A34" s="182" t="s">
        <v>361</v>
      </c>
      <c r="B34" s="18" t="s">
        <v>8</v>
      </c>
      <c r="C34" s="189">
        <v>9688</v>
      </c>
      <c r="D34" s="189">
        <v>4475</v>
      </c>
    </row>
    <row r="35" spans="1:4">
      <c r="A35" s="182" t="s">
        <v>362</v>
      </c>
      <c r="B35" s="18" t="s">
        <v>9</v>
      </c>
      <c r="C35" s="189"/>
      <c r="D35" s="189"/>
    </row>
    <row r="36" spans="1:4">
      <c r="A36" s="113" t="s">
        <v>286</v>
      </c>
      <c r="B36" s="18" t="s">
        <v>10</v>
      </c>
      <c r="C36" s="189">
        <v>39274</v>
      </c>
      <c r="D36" s="189">
        <v>469858</v>
      </c>
    </row>
    <row r="37" spans="1:4">
      <c r="A37" s="17" t="s">
        <v>287</v>
      </c>
      <c r="B37" s="22" t="s">
        <v>11</v>
      </c>
      <c r="C37" s="189">
        <v>23335528</v>
      </c>
      <c r="D37" s="189">
        <v>21708996</v>
      </c>
    </row>
    <row r="38" spans="1:4">
      <c r="A38" s="17" t="s">
        <v>288</v>
      </c>
      <c r="B38" s="22" t="s">
        <v>12</v>
      </c>
      <c r="C38" s="189"/>
      <c r="D38" s="189"/>
    </row>
    <row r="39" spans="1:4">
      <c r="A39" s="114" t="s">
        <v>289</v>
      </c>
      <c r="B39" s="22" t="s">
        <v>13</v>
      </c>
      <c r="C39" s="189">
        <v>1234947</v>
      </c>
      <c r="D39" s="189">
        <v>1504849</v>
      </c>
    </row>
    <row r="40" spans="1:4" s="16" customFormat="1">
      <c r="A40" s="13" t="s">
        <v>290</v>
      </c>
      <c r="B40" s="23">
        <v>100</v>
      </c>
      <c r="C40" s="195">
        <f>SUM(C21:C39)-SUM(C31:C33)-SUM(C27:C29)</f>
        <v>45114093</v>
      </c>
      <c r="D40" s="195">
        <f>SUM(D21:D39)-SUM(D31:D33)-SUM(D27:D29)</f>
        <v>41913350</v>
      </c>
    </row>
    <row r="41" spans="1:4" s="16" customFormat="1">
      <c r="A41" s="112" t="s">
        <v>291</v>
      </c>
      <c r="B41" s="23">
        <v>101</v>
      </c>
      <c r="C41" s="196"/>
      <c r="D41" s="196"/>
    </row>
    <row r="42" spans="1:4" s="16" customFormat="1">
      <c r="A42" s="111" t="s">
        <v>292</v>
      </c>
      <c r="B42" s="23"/>
      <c r="C42" s="196"/>
      <c r="D42" s="196"/>
    </row>
    <row r="43" spans="1:4">
      <c r="A43" s="17" t="s">
        <v>275</v>
      </c>
      <c r="B43" s="18">
        <v>110</v>
      </c>
      <c r="C43" s="189"/>
      <c r="D43" s="189"/>
    </row>
    <row r="44" spans="1:4">
      <c r="A44" s="17" t="s">
        <v>352</v>
      </c>
      <c r="B44" s="18">
        <v>111</v>
      </c>
      <c r="C44" s="189"/>
      <c r="D44" s="189"/>
    </row>
    <row r="45" spans="1:4">
      <c r="A45" s="114" t="s">
        <v>276</v>
      </c>
      <c r="B45" s="18">
        <v>112</v>
      </c>
      <c r="C45" s="189"/>
      <c r="D45" s="189"/>
    </row>
    <row r="46" spans="1:4">
      <c r="A46" s="114" t="s">
        <v>316</v>
      </c>
      <c r="B46" s="18">
        <v>113</v>
      </c>
      <c r="C46" s="189"/>
      <c r="D46" s="189"/>
    </row>
    <row r="47" spans="1:4">
      <c r="A47" s="24" t="s">
        <v>293</v>
      </c>
      <c r="B47" s="25">
        <v>114</v>
      </c>
      <c r="C47" s="197"/>
      <c r="D47" s="197"/>
    </row>
    <row r="48" spans="1:4" s="20" customFormat="1">
      <c r="A48" s="113" t="s">
        <v>353</v>
      </c>
      <c r="B48" s="25">
        <v>115</v>
      </c>
      <c r="C48" s="192">
        <f>SUM(C49:C50)</f>
        <v>7413302</v>
      </c>
      <c r="D48" s="192">
        <f>SUM(D49:D50)</f>
        <v>9456584</v>
      </c>
    </row>
    <row r="49" spans="1:4" s="20" customFormat="1" outlineLevel="1">
      <c r="A49" s="182" t="s">
        <v>294</v>
      </c>
      <c r="B49" s="25"/>
      <c r="C49" s="192">
        <v>2275546</v>
      </c>
      <c r="D49" s="192">
        <v>3075246</v>
      </c>
    </row>
    <row r="50" spans="1:4" s="20" customFormat="1" outlineLevel="1">
      <c r="A50" s="182" t="s">
        <v>295</v>
      </c>
      <c r="B50" s="25"/>
      <c r="C50" s="192">
        <v>5137756</v>
      </c>
      <c r="D50" s="192">
        <v>6381338</v>
      </c>
    </row>
    <row r="51" spans="1:4" s="20" customFormat="1">
      <c r="A51" s="110" t="s">
        <v>296</v>
      </c>
      <c r="B51" s="25">
        <v>116</v>
      </c>
      <c r="C51" s="192">
        <f>SUM(C52:C54)</f>
        <v>148574</v>
      </c>
      <c r="D51" s="192">
        <f>SUM(D52:D54)</f>
        <v>44399</v>
      </c>
    </row>
    <row r="52" spans="1:4" s="20" customFormat="1">
      <c r="A52" s="182" t="s">
        <v>279</v>
      </c>
      <c r="B52" s="25"/>
      <c r="C52" s="192"/>
      <c r="D52" s="192"/>
    </row>
    <row r="53" spans="1:4" s="20" customFormat="1">
      <c r="A53" s="183" t="s">
        <v>297</v>
      </c>
      <c r="B53" s="25"/>
      <c r="C53" s="192"/>
      <c r="D53" s="192"/>
    </row>
    <row r="54" spans="1:4" s="20" customFormat="1">
      <c r="A54" s="182" t="s">
        <v>281</v>
      </c>
      <c r="B54" s="25"/>
      <c r="C54" s="192">
        <v>148574</v>
      </c>
      <c r="D54" s="192">
        <v>44399</v>
      </c>
    </row>
    <row r="55" spans="1:4">
      <c r="A55" s="113" t="s">
        <v>298</v>
      </c>
      <c r="B55" s="18">
        <v>117</v>
      </c>
      <c r="C55" s="190">
        <f>SUM(C56:C58)</f>
        <v>0</v>
      </c>
      <c r="D55" s="190">
        <f>SUM(D56:D58)</f>
        <v>0</v>
      </c>
    </row>
    <row r="56" spans="1:4" s="20" customFormat="1" outlineLevel="1">
      <c r="A56" s="182" t="s">
        <v>283</v>
      </c>
      <c r="B56" s="21"/>
      <c r="C56" s="194"/>
      <c r="D56" s="194"/>
    </row>
    <row r="57" spans="1:4" s="20" customFormat="1" outlineLevel="1">
      <c r="A57" s="182" t="s">
        <v>284</v>
      </c>
      <c r="B57" s="21"/>
      <c r="C57" s="194"/>
      <c r="D57" s="194"/>
    </row>
    <row r="58" spans="1:4" s="20" customFormat="1" outlineLevel="1">
      <c r="A58" s="182" t="s">
        <v>285</v>
      </c>
      <c r="B58" s="21"/>
      <c r="C58" s="194"/>
      <c r="D58" s="194"/>
    </row>
    <row r="59" spans="1:4" s="20" customFormat="1">
      <c r="A59" s="184" t="s">
        <v>360</v>
      </c>
      <c r="B59" s="18">
        <v>118</v>
      </c>
      <c r="C59" s="194"/>
      <c r="D59" s="194"/>
    </row>
    <row r="60" spans="1:4" s="20" customFormat="1">
      <c r="A60" s="182" t="s">
        <v>354</v>
      </c>
      <c r="B60" s="18">
        <v>119</v>
      </c>
      <c r="C60" s="194"/>
      <c r="D60" s="194"/>
    </row>
    <row r="61" spans="1:4">
      <c r="A61" s="109" t="s">
        <v>299</v>
      </c>
      <c r="B61" s="18">
        <v>120</v>
      </c>
      <c r="C61" s="189"/>
      <c r="D61" s="189"/>
    </row>
    <row r="62" spans="1:4">
      <c r="A62" s="109" t="s">
        <v>300</v>
      </c>
      <c r="B62" s="18">
        <v>121</v>
      </c>
      <c r="C62" s="189">
        <v>23071733</v>
      </c>
      <c r="D62" s="189">
        <v>23844432</v>
      </c>
    </row>
    <row r="63" spans="1:4">
      <c r="A63" s="17" t="s">
        <v>301</v>
      </c>
      <c r="B63" s="18">
        <v>122</v>
      </c>
      <c r="C63" s="189">
        <v>158148</v>
      </c>
      <c r="D63" s="189">
        <v>160240</v>
      </c>
    </row>
    <row r="64" spans="1:4">
      <c r="A64" s="109" t="s">
        <v>302</v>
      </c>
      <c r="B64" s="18">
        <v>123</v>
      </c>
      <c r="C64" s="189"/>
      <c r="D64" s="189"/>
    </row>
    <row r="65" spans="1:4">
      <c r="A65" s="109" t="s">
        <v>303</v>
      </c>
      <c r="B65" s="18">
        <v>124</v>
      </c>
      <c r="C65" s="189">
        <v>335476</v>
      </c>
      <c r="D65" s="189">
        <v>344584</v>
      </c>
    </row>
    <row r="66" spans="1:4">
      <c r="A66" s="109" t="s">
        <v>304</v>
      </c>
      <c r="B66" s="18">
        <v>125</v>
      </c>
      <c r="C66" s="189">
        <v>380405</v>
      </c>
      <c r="D66" s="189">
        <v>419683</v>
      </c>
    </row>
    <row r="67" spans="1:4">
      <c r="A67" s="109" t="s">
        <v>305</v>
      </c>
      <c r="B67" s="18">
        <v>126</v>
      </c>
      <c r="C67" s="189">
        <v>22743</v>
      </c>
      <c r="D67" s="189">
        <v>24642</v>
      </c>
    </row>
    <row r="68" spans="1:4">
      <c r="A68" s="109" t="s">
        <v>306</v>
      </c>
      <c r="B68" s="25">
        <v>127</v>
      </c>
      <c r="C68" s="198">
        <f>SUM(C69:C70)</f>
        <v>8388461</v>
      </c>
      <c r="D68" s="198">
        <f>SUM(D69:D70)</f>
        <v>6937835</v>
      </c>
    </row>
    <row r="69" spans="1:4" outlineLevel="1">
      <c r="A69" s="182" t="s">
        <v>307</v>
      </c>
      <c r="B69" s="19"/>
      <c r="C69" s="192">
        <v>2413861</v>
      </c>
      <c r="D69" s="192">
        <v>864310</v>
      </c>
    </row>
    <row r="70" spans="1:4" outlineLevel="1">
      <c r="A70" s="182" t="s">
        <v>306</v>
      </c>
      <c r="B70" s="19"/>
      <c r="C70" s="192">
        <v>5974600</v>
      </c>
      <c r="D70" s="192">
        <v>6073525</v>
      </c>
    </row>
    <row r="71" spans="1:4" s="16" customFormat="1">
      <c r="A71" s="108" t="s">
        <v>308</v>
      </c>
      <c r="B71" s="23">
        <v>200</v>
      </c>
      <c r="C71" s="195">
        <f>C43+C44+C45+C46+C47+C48+C51+C55+C59+C640+C61+C62+C63+C64+C65+C66+C67+C68</f>
        <v>39918842</v>
      </c>
      <c r="D71" s="195">
        <f>D43+D44+D45+D46+D47+D48+D51+D55+D59+D640+D61+D62+D63+D64+D65+D66+D67+D68</f>
        <v>41232399</v>
      </c>
    </row>
    <row r="72" spans="1:4" s="16" customFormat="1">
      <c r="A72" s="108" t="s">
        <v>309</v>
      </c>
      <c r="B72" s="14"/>
      <c r="C72" s="195">
        <f>C71+C41+C40</f>
        <v>85032935</v>
      </c>
      <c r="D72" s="195">
        <f>D71+D41+D40</f>
        <v>83145749</v>
      </c>
    </row>
    <row r="73" spans="1:4" s="28" customFormat="1" ht="12.75" customHeight="1">
      <c r="A73" s="26" t="s">
        <v>310</v>
      </c>
      <c r="B73" s="27" t="s">
        <v>97</v>
      </c>
      <c r="C73" s="199" t="s">
        <v>388</v>
      </c>
      <c r="D73" s="199" t="s">
        <v>389</v>
      </c>
    </row>
    <row r="74" spans="1:4" s="16" customFormat="1">
      <c r="A74" s="111" t="s">
        <v>311</v>
      </c>
      <c r="B74" s="14"/>
      <c r="C74" s="196"/>
      <c r="D74" s="196"/>
    </row>
    <row r="75" spans="1:4">
      <c r="A75" s="17" t="s">
        <v>312</v>
      </c>
      <c r="B75" s="18">
        <v>210</v>
      </c>
      <c r="C75" s="190">
        <f>SUM(C76:C78)</f>
        <v>12387</v>
      </c>
      <c r="D75" s="190">
        <f>SUM(D76:D78)</f>
        <v>11344</v>
      </c>
    </row>
    <row r="76" spans="1:4" s="20" customFormat="1" outlineLevel="2">
      <c r="A76" s="113" t="s">
        <v>313</v>
      </c>
      <c r="B76" s="19"/>
      <c r="C76" s="192"/>
      <c r="D76" s="192"/>
    </row>
    <row r="77" spans="1:4" s="20" customFormat="1" outlineLevel="2">
      <c r="A77" s="185" t="s">
        <v>314</v>
      </c>
      <c r="B77" s="19"/>
      <c r="C77" s="192">
        <v>12387</v>
      </c>
      <c r="D77" s="192">
        <v>11344</v>
      </c>
    </row>
    <row r="78" spans="1:4" s="20" customFormat="1" outlineLevel="2">
      <c r="A78" s="182" t="s">
        <v>315</v>
      </c>
      <c r="B78" s="19"/>
      <c r="C78" s="192"/>
      <c r="D78" s="192"/>
    </row>
    <row r="79" spans="1:4" s="20" customFormat="1" outlineLevel="2">
      <c r="A79" s="17" t="s">
        <v>357</v>
      </c>
      <c r="B79" s="25">
        <v>211</v>
      </c>
      <c r="C79" s="192"/>
      <c r="D79" s="192"/>
    </row>
    <row r="80" spans="1:4">
      <c r="A80" s="113" t="s">
        <v>316</v>
      </c>
      <c r="B80" s="18">
        <v>212</v>
      </c>
      <c r="C80" s="189"/>
      <c r="D80" s="189"/>
    </row>
    <row r="81" spans="1:4">
      <c r="A81" s="113" t="s">
        <v>317</v>
      </c>
      <c r="B81" s="18">
        <v>213</v>
      </c>
      <c r="C81" s="190">
        <f>SUM(C82:C83)</f>
        <v>0</v>
      </c>
      <c r="D81" s="190">
        <f>SUM(D82:D83)</f>
        <v>0</v>
      </c>
    </row>
    <row r="82" spans="1:4" s="20" customFormat="1" outlineLevel="1">
      <c r="A82" s="182" t="s">
        <v>318</v>
      </c>
      <c r="B82" s="21"/>
      <c r="C82" s="194"/>
      <c r="D82" s="194"/>
    </row>
    <row r="83" spans="1:4" s="20" customFormat="1" outlineLevel="1">
      <c r="A83" s="182" t="s">
        <v>319</v>
      </c>
      <c r="B83" s="21"/>
      <c r="C83" s="194"/>
      <c r="D83" s="194"/>
    </row>
    <row r="84" spans="1:4">
      <c r="A84" s="113" t="s">
        <v>320</v>
      </c>
      <c r="B84" s="18">
        <v>214</v>
      </c>
      <c r="C84" s="190">
        <f>C85+C87+C86</f>
        <v>1924107</v>
      </c>
      <c r="D84" s="190">
        <f>D85+D87+D86</f>
        <v>2194626</v>
      </c>
    </row>
    <row r="85" spans="1:4" s="20" customFormat="1" outlineLevel="1">
      <c r="A85" s="182" t="s">
        <v>321</v>
      </c>
      <c r="B85" s="21"/>
      <c r="C85" s="194">
        <v>826567</v>
      </c>
      <c r="D85" s="194">
        <v>1156052</v>
      </c>
    </row>
    <row r="86" spans="1:4" s="20" customFormat="1" outlineLevel="1">
      <c r="A86" s="182" t="s">
        <v>322</v>
      </c>
      <c r="B86" s="21"/>
      <c r="C86" s="194">
        <v>772836</v>
      </c>
      <c r="D86" s="194">
        <v>565835</v>
      </c>
    </row>
    <row r="87" spans="1:4" s="20" customFormat="1" outlineLevel="1">
      <c r="A87" s="182" t="s">
        <v>285</v>
      </c>
      <c r="B87" s="21"/>
      <c r="C87" s="194">
        <v>324704</v>
      </c>
      <c r="D87" s="194">
        <v>472739</v>
      </c>
    </row>
    <row r="88" spans="1:4">
      <c r="A88" s="113" t="s">
        <v>323</v>
      </c>
      <c r="B88" s="18">
        <v>215</v>
      </c>
      <c r="C88" s="189">
        <v>1176341</v>
      </c>
      <c r="D88" s="189">
        <v>1535858</v>
      </c>
    </row>
    <row r="89" spans="1:4">
      <c r="A89" s="113" t="s">
        <v>324</v>
      </c>
      <c r="B89" s="18">
        <v>216</v>
      </c>
      <c r="C89" s="189">
        <v>523192</v>
      </c>
      <c r="D89" s="189"/>
    </row>
    <row r="90" spans="1:4">
      <c r="A90" s="113" t="s">
        <v>325</v>
      </c>
      <c r="B90" s="18">
        <v>217</v>
      </c>
      <c r="C90" s="189">
        <v>496439</v>
      </c>
      <c r="D90" s="189">
        <v>560944</v>
      </c>
    </row>
    <row r="91" spans="1:4">
      <c r="A91" s="17" t="s">
        <v>326</v>
      </c>
      <c r="B91" s="18">
        <v>218</v>
      </c>
      <c r="C91" s="189">
        <v>1782</v>
      </c>
      <c r="D91" s="189">
        <v>2218</v>
      </c>
    </row>
    <row r="92" spans="1:4">
      <c r="A92" s="17" t="s">
        <v>363</v>
      </c>
      <c r="B92" s="18">
        <v>219</v>
      </c>
      <c r="C92" s="189">
        <v>1417784</v>
      </c>
      <c r="D92" s="189"/>
    </row>
    <row r="93" spans="1:4">
      <c r="A93" s="17" t="s">
        <v>327</v>
      </c>
      <c r="B93" s="18">
        <v>220</v>
      </c>
      <c r="C93" s="189"/>
      <c r="D93" s="189"/>
    </row>
    <row r="94" spans="1:4">
      <c r="A94" s="17" t="s">
        <v>328</v>
      </c>
      <c r="B94" s="18">
        <v>221</v>
      </c>
      <c r="C94" s="189"/>
      <c r="D94" s="189">
        <v>52965</v>
      </c>
    </row>
    <row r="95" spans="1:4">
      <c r="A95" s="113" t="s">
        <v>329</v>
      </c>
      <c r="B95" s="18">
        <v>222</v>
      </c>
      <c r="C95" s="189">
        <v>460552</v>
      </c>
      <c r="D95" s="189">
        <v>1945556</v>
      </c>
    </row>
    <row r="96" spans="1:4" s="16" customFormat="1">
      <c r="A96" s="111" t="s">
        <v>330</v>
      </c>
      <c r="B96" s="23">
        <v>300</v>
      </c>
      <c r="C96" s="195">
        <f>SUM(C74:C95)-SUM(C76:C78)-SUM(C82:C83)-SUM(C85:C87)</f>
        <v>6012584</v>
      </c>
      <c r="D96" s="195">
        <f>SUM(D74:D95)-SUM(D76:D78)-SUM(D82:D83)-SUM(D85:D87)</f>
        <v>6303511</v>
      </c>
    </row>
    <row r="97" spans="1:4" s="16" customFormat="1">
      <c r="A97" s="111" t="s">
        <v>331</v>
      </c>
      <c r="B97" s="23">
        <v>301</v>
      </c>
      <c r="C97" s="196"/>
      <c r="D97" s="196"/>
    </row>
    <row r="98" spans="1:4" s="16" customFormat="1">
      <c r="A98" s="111" t="s">
        <v>332</v>
      </c>
      <c r="B98" s="14"/>
      <c r="C98" s="196"/>
      <c r="D98" s="196"/>
    </row>
    <row r="99" spans="1:4">
      <c r="A99" s="17" t="s">
        <v>333</v>
      </c>
      <c r="B99" s="18">
        <v>310</v>
      </c>
      <c r="C99" s="200">
        <f>SUM(C100:C102)</f>
        <v>158902</v>
      </c>
      <c r="D99" s="200">
        <f>SUM(D100:D102)</f>
        <v>155814</v>
      </c>
    </row>
    <row r="100" spans="1:4" s="20" customFormat="1" outlineLevel="2">
      <c r="A100" s="186" t="s">
        <v>334</v>
      </c>
      <c r="B100" s="19"/>
      <c r="C100" s="192"/>
      <c r="D100" s="192"/>
    </row>
    <row r="101" spans="1:4" s="20" customFormat="1" outlineLevel="2">
      <c r="A101" s="187" t="s">
        <v>335</v>
      </c>
      <c r="B101" s="19"/>
      <c r="C101" s="192">
        <v>158902</v>
      </c>
      <c r="D101" s="192">
        <v>155814</v>
      </c>
    </row>
    <row r="102" spans="1:4" s="20" customFormat="1" outlineLevel="2">
      <c r="A102" s="186" t="s">
        <v>336</v>
      </c>
      <c r="B102" s="19"/>
      <c r="C102" s="192"/>
      <c r="D102" s="192"/>
    </row>
    <row r="103" spans="1:4" s="20" customFormat="1" outlineLevel="2">
      <c r="A103" s="17" t="s">
        <v>364</v>
      </c>
      <c r="B103" s="25">
        <v>311</v>
      </c>
      <c r="C103" s="192"/>
      <c r="D103" s="192"/>
    </row>
    <row r="104" spans="1:4">
      <c r="A104" s="113" t="s">
        <v>316</v>
      </c>
      <c r="B104" s="18">
        <v>312</v>
      </c>
      <c r="C104" s="189"/>
      <c r="D104" s="189"/>
    </row>
    <row r="105" spans="1:4">
      <c r="A105" s="113" t="s">
        <v>337</v>
      </c>
      <c r="B105" s="18">
        <v>313</v>
      </c>
      <c r="C105" s="200">
        <f>SUM(C106:C107)</f>
        <v>21341</v>
      </c>
      <c r="D105" s="200">
        <f>SUM(D106:D107)</f>
        <v>3125</v>
      </c>
    </row>
    <row r="106" spans="1:4" s="20" customFormat="1" outlineLevel="1">
      <c r="A106" s="182" t="s">
        <v>318</v>
      </c>
      <c r="B106" s="21"/>
      <c r="C106" s="194"/>
      <c r="D106" s="194"/>
    </row>
    <row r="107" spans="1:4" s="20" customFormat="1" outlineLevel="1">
      <c r="A107" s="182" t="s">
        <v>319</v>
      </c>
      <c r="B107" s="21"/>
      <c r="C107" s="194">
        <v>21341</v>
      </c>
      <c r="D107" s="194">
        <v>3125</v>
      </c>
    </row>
    <row r="108" spans="1:4">
      <c r="A108" s="113" t="s">
        <v>338</v>
      </c>
      <c r="B108" s="18">
        <v>314</v>
      </c>
      <c r="C108" s="200">
        <f>SUM(C109:C111)</f>
        <v>0</v>
      </c>
      <c r="D108" s="200">
        <f>SUM(D109:D111)</f>
        <v>0</v>
      </c>
    </row>
    <row r="109" spans="1:4" s="20" customFormat="1" outlineLevel="1">
      <c r="A109" s="182" t="s">
        <v>321</v>
      </c>
      <c r="B109" s="21"/>
      <c r="C109" s="194"/>
      <c r="D109" s="194"/>
    </row>
    <row r="110" spans="1:4" s="20" customFormat="1" outlineLevel="1">
      <c r="A110" s="182" t="s">
        <v>322</v>
      </c>
      <c r="B110" s="21"/>
      <c r="C110" s="194"/>
      <c r="D110" s="194"/>
    </row>
    <row r="111" spans="1:4" s="20" customFormat="1" outlineLevel="1">
      <c r="A111" s="182" t="s">
        <v>285</v>
      </c>
      <c r="B111" s="21"/>
      <c r="C111" s="194"/>
      <c r="D111" s="194"/>
    </row>
    <row r="112" spans="1:4">
      <c r="A112" s="17" t="s">
        <v>339</v>
      </c>
      <c r="B112" s="18">
        <v>315</v>
      </c>
      <c r="C112" s="189">
        <v>3788518</v>
      </c>
      <c r="D112" s="189">
        <v>3688262</v>
      </c>
    </row>
    <row r="113" spans="1:4">
      <c r="A113" s="113" t="s">
        <v>340</v>
      </c>
      <c r="B113" s="18">
        <v>316</v>
      </c>
      <c r="C113" s="189">
        <v>1652932</v>
      </c>
      <c r="D113" s="189">
        <v>1565326</v>
      </c>
    </row>
    <row r="114" spans="1:4">
      <c r="A114" s="113" t="s">
        <v>325</v>
      </c>
      <c r="B114" s="18">
        <v>317</v>
      </c>
      <c r="C114" s="189">
        <v>195755</v>
      </c>
      <c r="D114" s="189">
        <v>198753</v>
      </c>
    </row>
    <row r="115" spans="1:4">
      <c r="A115" s="17" t="s">
        <v>355</v>
      </c>
      <c r="B115" s="18">
        <v>318</v>
      </c>
      <c r="C115" s="189"/>
      <c r="D115" s="189"/>
    </row>
    <row r="116" spans="1:4">
      <c r="A116" s="17" t="s">
        <v>356</v>
      </c>
      <c r="B116" s="18">
        <v>319</v>
      </c>
      <c r="C116" s="189"/>
      <c r="D116" s="189"/>
    </row>
    <row r="117" spans="1:4">
      <c r="A117" s="17" t="s">
        <v>327</v>
      </c>
      <c r="B117" s="18">
        <v>320</v>
      </c>
      <c r="C117" s="189"/>
      <c r="D117" s="189"/>
    </row>
    <row r="118" spans="1:4" s="29" customFormat="1">
      <c r="A118" s="113" t="s">
        <v>341</v>
      </c>
      <c r="B118" s="18">
        <v>321</v>
      </c>
      <c r="C118" s="189">
        <v>1676409</v>
      </c>
      <c r="D118" s="189">
        <v>1621040</v>
      </c>
    </row>
    <row r="119" spans="1:4" s="16" customFormat="1">
      <c r="A119" s="111" t="s">
        <v>342</v>
      </c>
      <c r="B119" s="23">
        <v>400</v>
      </c>
      <c r="C119" s="195">
        <f>C99+C103+C104+C105+C108+SUM(C112:C118)</f>
        <v>7493857</v>
      </c>
      <c r="D119" s="195">
        <f>D99+D103+D104+D105+D108+SUM(D112:D118)</f>
        <v>7232320</v>
      </c>
    </row>
    <row r="120" spans="1:4" s="16" customFormat="1">
      <c r="A120" s="111" t="s">
        <v>343</v>
      </c>
      <c r="B120" s="14"/>
      <c r="C120" s="196"/>
      <c r="D120" s="196"/>
    </row>
    <row r="121" spans="1:4">
      <c r="A121" s="113" t="s">
        <v>344</v>
      </c>
      <c r="B121" s="18">
        <v>410</v>
      </c>
      <c r="C121" s="189">
        <v>2755985</v>
      </c>
      <c r="D121" s="189">
        <v>2755985</v>
      </c>
    </row>
    <row r="122" spans="1:4">
      <c r="A122" s="113" t="s">
        <v>100</v>
      </c>
      <c r="B122" s="18">
        <v>411</v>
      </c>
      <c r="C122" s="189"/>
      <c r="D122" s="189"/>
    </row>
    <row r="123" spans="1:4">
      <c r="A123" s="113" t="s">
        <v>345</v>
      </c>
      <c r="B123" s="18">
        <v>412</v>
      </c>
      <c r="C123" s="189"/>
      <c r="D123" s="189"/>
    </row>
    <row r="124" spans="1:4">
      <c r="A124" s="17" t="s">
        <v>358</v>
      </c>
      <c r="B124" s="18">
        <v>413</v>
      </c>
      <c r="C124" s="189">
        <v>285555</v>
      </c>
      <c r="D124" s="189">
        <v>156574</v>
      </c>
    </row>
    <row r="125" spans="1:4">
      <c r="A125" s="113" t="s">
        <v>346</v>
      </c>
      <c r="B125" s="18">
        <v>414</v>
      </c>
      <c r="C125" s="189">
        <v>68484954</v>
      </c>
      <c r="D125" s="189">
        <v>66697359</v>
      </c>
    </row>
    <row r="126" spans="1:4">
      <c r="A126" s="113" t="s">
        <v>387</v>
      </c>
      <c r="B126" s="18">
        <v>415</v>
      </c>
      <c r="C126" s="189"/>
      <c r="D126" s="189"/>
    </row>
    <row r="127" spans="1:4" s="16" customFormat="1">
      <c r="A127" s="111" t="s">
        <v>347</v>
      </c>
      <c r="B127" s="23">
        <v>420</v>
      </c>
      <c r="C127" s="195">
        <f>SUM(C120:C126)</f>
        <v>71526494</v>
      </c>
      <c r="D127" s="195">
        <f>SUM(D120:D126)</f>
        <v>69609918</v>
      </c>
    </row>
    <row r="128" spans="1:4" s="16" customFormat="1">
      <c r="A128" s="111" t="s">
        <v>227</v>
      </c>
      <c r="B128" s="23">
        <v>421</v>
      </c>
      <c r="C128" s="196"/>
      <c r="D128" s="196"/>
    </row>
    <row r="129" spans="1:4" s="16" customFormat="1">
      <c r="A129" s="111" t="s">
        <v>348</v>
      </c>
      <c r="B129" s="23">
        <v>500</v>
      </c>
      <c r="C129" s="195">
        <f>C127+C128</f>
        <v>71526494</v>
      </c>
      <c r="D129" s="195">
        <f>D127+D128</f>
        <v>69609918</v>
      </c>
    </row>
    <row r="130" spans="1:4" s="16" customFormat="1">
      <c r="A130" s="111" t="s">
        <v>349</v>
      </c>
      <c r="B130" s="23"/>
      <c r="C130" s="195">
        <f>C96+C119+C129</f>
        <v>85032935</v>
      </c>
      <c r="D130" s="195">
        <f>D96+D119+D129</f>
        <v>83145749</v>
      </c>
    </row>
    <row r="131" spans="1:4">
      <c r="A131" s="30"/>
      <c r="B131" s="31"/>
      <c r="C131" s="32"/>
      <c r="D131" s="32"/>
    </row>
    <row r="132" spans="1:4" s="34" customFormat="1">
      <c r="A132" s="33"/>
      <c r="B132" s="31"/>
      <c r="C132" s="31"/>
      <c r="D132" s="31"/>
    </row>
    <row r="133" spans="1:4" s="34" customFormat="1" ht="15.75" customHeight="1">
      <c r="A133" s="105" t="s">
        <v>150</v>
      </c>
      <c r="B133" s="31"/>
      <c r="C133" s="142" t="s">
        <v>152</v>
      </c>
      <c r="D133" s="31"/>
    </row>
    <row r="134" spans="1:4" s="34" customFormat="1">
      <c r="A134" s="67" t="s">
        <v>138</v>
      </c>
      <c r="B134" s="31"/>
      <c r="C134" s="141" t="s">
        <v>139</v>
      </c>
      <c r="D134" s="37"/>
    </row>
    <row r="135" spans="1:4" s="34" customFormat="1">
      <c r="A135" s="147"/>
      <c r="B135" s="31"/>
      <c r="C135" s="148"/>
      <c r="D135" s="37"/>
    </row>
    <row r="136" spans="1:4" s="34" customFormat="1">
      <c r="A136" s="147"/>
      <c r="B136" s="31"/>
      <c r="C136" s="148"/>
      <c r="D136" s="37"/>
    </row>
    <row r="137" spans="1:4" s="34" customFormat="1">
      <c r="A137" s="146" t="s">
        <v>151</v>
      </c>
      <c r="B137" s="31"/>
      <c r="C137" s="142" t="s">
        <v>152</v>
      </c>
      <c r="D137" s="31"/>
    </row>
    <row r="138" spans="1:4">
      <c r="A138" s="67" t="s">
        <v>138</v>
      </c>
      <c r="B138" s="31"/>
      <c r="C138" s="141" t="s">
        <v>139</v>
      </c>
      <c r="D138" s="37"/>
    </row>
    <row r="139" spans="1:4">
      <c r="A139" s="144" t="s">
        <v>140</v>
      </c>
      <c r="B139" s="31"/>
      <c r="C139" s="31"/>
      <c r="D139" s="31"/>
    </row>
    <row r="142" spans="1:4">
      <c r="A142" s="38"/>
    </row>
    <row r="143" spans="1:4">
      <c r="A143" s="38"/>
    </row>
    <row r="149" spans="1:1">
      <c r="A149" s="11"/>
    </row>
    <row r="150" spans="1:1">
      <c r="A150" s="11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5" firstPageNumber="0" fitToHeight="2" orientation="portrait" r:id="rId1"/>
  <headerFooter>
    <oddHeader>&amp;R&amp;A</oddHeader>
  </headerFooter>
  <rowBreaks count="1" manualBreakCount="1">
    <brk id="7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70"/>
  <sheetViews>
    <sheetView view="pageBreakPreview" topLeftCell="A19" zoomScaleNormal="90" zoomScaleSheetLayoutView="100" workbookViewId="0">
      <selection activeCell="A22" sqref="A22"/>
    </sheetView>
  </sheetViews>
  <sheetFormatPr defaultColWidth="9.140625" defaultRowHeight="12.75"/>
  <cols>
    <col min="1" max="1" width="66.140625" style="149" customWidth="1"/>
    <col min="2" max="2" width="9" style="149" customWidth="1"/>
    <col min="3" max="3" width="20.85546875" style="149" customWidth="1"/>
    <col min="4" max="4" width="22.7109375" style="149" customWidth="1"/>
    <col min="5" max="5" width="9.140625" style="42"/>
    <col min="6" max="6" width="9.140625" style="42" customWidth="1"/>
    <col min="7" max="7" width="9.140625" style="42"/>
    <col min="8" max="11" width="9.140625" style="149"/>
    <col min="12" max="12" width="9.140625" style="149" customWidth="1"/>
    <col min="13" max="15" width="9.140625" style="149"/>
    <col min="16" max="16" width="9.140625" style="149" customWidth="1"/>
    <col min="17" max="18" width="9.140625" style="149"/>
    <col min="19" max="20" width="9.140625" style="149" customWidth="1"/>
    <col min="21" max="41" width="9.140625" style="149"/>
    <col min="42" max="42" width="9.140625" style="149" customWidth="1"/>
    <col min="43" max="49" width="9.140625" style="149"/>
    <col min="50" max="50" width="9.140625" style="149" customWidth="1"/>
    <col min="51" max="83" width="9.140625" style="149"/>
    <col min="84" max="84" width="9.140625" style="149" customWidth="1"/>
    <col min="85" max="16384" width="9.140625" style="149"/>
  </cols>
  <sheetData>
    <row r="1" spans="1:7">
      <c r="A1" s="41"/>
      <c r="B1" s="41"/>
      <c r="C1" s="41"/>
      <c r="D1" s="143" t="s">
        <v>208</v>
      </c>
    </row>
    <row r="2" spans="1:7">
      <c r="A2" s="71"/>
      <c r="B2" s="71"/>
      <c r="C2" s="70"/>
      <c r="D2" s="143" t="s">
        <v>89</v>
      </c>
    </row>
    <row r="3" spans="1:7">
      <c r="A3" s="71"/>
      <c r="B3" s="71"/>
      <c r="C3" s="70"/>
      <c r="D3" s="143" t="s">
        <v>351</v>
      </c>
    </row>
    <row r="4" spans="1:7">
      <c r="A4" s="71"/>
      <c r="B4" s="71"/>
      <c r="C4" s="70"/>
      <c r="D4" s="143" t="s">
        <v>90</v>
      </c>
    </row>
    <row r="5" spans="1:7">
      <c r="A5" s="41"/>
      <c r="B5" s="41"/>
      <c r="C5" s="41"/>
      <c r="D5" s="150" t="s">
        <v>209</v>
      </c>
    </row>
    <row r="6" spans="1:7">
      <c r="A6" s="44"/>
      <c r="B6" s="44"/>
      <c r="C6" s="44"/>
      <c r="D6" s="44"/>
    </row>
    <row r="7" spans="1:7">
      <c r="A7" s="151" t="s">
        <v>206</v>
      </c>
      <c r="B7" s="152"/>
      <c r="C7" s="152"/>
      <c r="D7" s="152"/>
    </row>
    <row r="8" spans="1:7">
      <c r="A8" s="163" t="s">
        <v>92</v>
      </c>
      <c r="B8" s="145"/>
      <c r="C8" s="153" t="s">
        <v>93</v>
      </c>
    </row>
    <row r="9" spans="1:7">
      <c r="A9" s="163" t="s">
        <v>386</v>
      </c>
      <c r="B9" s="152"/>
      <c r="C9" s="177">
        <v>44104</v>
      </c>
      <c r="D9" s="152"/>
    </row>
    <row r="10" spans="1:7">
      <c r="A10" s="154"/>
      <c r="B10" s="154"/>
      <c r="C10" s="154"/>
      <c r="D10" s="155" t="s">
        <v>146</v>
      </c>
    </row>
    <row r="11" spans="1:7" s="46" customFormat="1" ht="25.5" customHeight="1">
      <c r="A11" s="240" t="s">
        <v>95</v>
      </c>
      <c r="B11" s="240" t="s">
        <v>97</v>
      </c>
      <c r="C11" s="243" t="s">
        <v>147</v>
      </c>
      <c r="D11" s="245" t="s">
        <v>148</v>
      </c>
      <c r="E11" s="45"/>
      <c r="F11" s="45"/>
      <c r="G11" s="45"/>
    </row>
    <row r="12" spans="1:7" s="46" customFormat="1">
      <c r="A12" s="241"/>
      <c r="B12" s="241"/>
      <c r="C12" s="244"/>
      <c r="D12" s="246"/>
      <c r="E12" s="45"/>
      <c r="F12" s="45"/>
      <c r="G12" s="45"/>
    </row>
    <row r="13" spans="1:7">
      <c r="A13" s="156" t="s">
        <v>210</v>
      </c>
      <c r="B13" s="22" t="s">
        <v>1</v>
      </c>
      <c r="C13" s="201">
        <v>33457861</v>
      </c>
      <c r="D13" s="201">
        <v>27475015</v>
      </c>
    </row>
    <row r="14" spans="1:7">
      <c r="A14" s="156" t="s">
        <v>211</v>
      </c>
      <c r="B14" s="22" t="s">
        <v>2</v>
      </c>
      <c r="C14" s="202">
        <v>22137480</v>
      </c>
      <c r="D14" s="202">
        <v>19352738</v>
      </c>
    </row>
    <row r="15" spans="1:7" s="49" customFormat="1">
      <c r="A15" s="157" t="s">
        <v>212</v>
      </c>
      <c r="B15" s="47" t="s">
        <v>3</v>
      </c>
      <c r="C15" s="203">
        <f>C13-C14</f>
        <v>11320381</v>
      </c>
      <c r="D15" s="203">
        <f>D13-D14</f>
        <v>8122277</v>
      </c>
      <c r="E15" s="48"/>
      <c r="F15" s="48"/>
      <c r="G15" s="48"/>
    </row>
    <row r="16" spans="1:7">
      <c r="A16" s="164" t="s">
        <v>213</v>
      </c>
      <c r="B16" s="22" t="s">
        <v>4</v>
      </c>
      <c r="C16" s="202">
        <v>775325</v>
      </c>
      <c r="D16" s="202">
        <v>976792</v>
      </c>
    </row>
    <row r="17" spans="1:7">
      <c r="A17" s="164" t="s">
        <v>214</v>
      </c>
      <c r="B17" s="22" t="s">
        <v>5</v>
      </c>
      <c r="C17" s="202">
        <v>1932849</v>
      </c>
      <c r="D17" s="202">
        <v>1885779</v>
      </c>
    </row>
    <row r="18" spans="1:7" s="49" customFormat="1" ht="13.9" customHeight="1">
      <c r="A18" s="165" t="s">
        <v>217</v>
      </c>
      <c r="B18" s="47" t="s">
        <v>11</v>
      </c>
      <c r="C18" s="203">
        <f>C15-C16-C17</f>
        <v>8612207</v>
      </c>
      <c r="D18" s="203">
        <f>D15-D16-D17</f>
        <v>5259706</v>
      </c>
      <c r="E18" s="48"/>
      <c r="F18" s="48"/>
      <c r="G18" s="48"/>
    </row>
    <row r="19" spans="1:7">
      <c r="A19" s="164" t="s">
        <v>218</v>
      </c>
      <c r="B19" s="22" t="s">
        <v>12</v>
      </c>
      <c r="C19" s="202">
        <v>1701745</v>
      </c>
      <c r="D19" s="202">
        <v>167792</v>
      </c>
    </row>
    <row r="20" spans="1:7">
      <c r="A20" s="164" t="s">
        <v>219</v>
      </c>
      <c r="B20" s="22" t="s">
        <v>13</v>
      </c>
      <c r="C20" s="202">
        <v>246931</v>
      </c>
      <c r="D20" s="202">
        <v>254430</v>
      </c>
    </row>
    <row r="21" spans="1:7" ht="25.5">
      <c r="A21" s="164" t="s">
        <v>220</v>
      </c>
      <c r="B21" s="22" t="s">
        <v>15</v>
      </c>
      <c r="C21" s="202">
        <v>-2038438</v>
      </c>
      <c r="D21" s="202">
        <v>-121108</v>
      </c>
    </row>
    <row r="22" spans="1:7">
      <c r="A22" s="164" t="s">
        <v>216</v>
      </c>
      <c r="B22" s="22" t="s">
        <v>16</v>
      </c>
      <c r="C22" s="202">
        <v>74882</v>
      </c>
      <c r="D22" s="202">
        <v>94719</v>
      </c>
    </row>
    <row r="23" spans="1:7">
      <c r="A23" s="164" t="s">
        <v>215</v>
      </c>
      <c r="B23" s="22" t="s">
        <v>17</v>
      </c>
      <c r="C23" s="202">
        <v>995609</v>
      </c>
      <c r="D23" s="202">
        <v>938087</v>
      </c>
    </row>
    <row r="24" spans="1:7" s="49" customFormat="1" ht="14.45" customHeight="1">
      <c r="A24" s="166" t="s">
        <v>221</v>
      </c>
      <c r="B24" s="47">
        <v>100</v>
      </c>
      <c r="C24" s="203">
        <f>C18+C19-C20+C21+C22-C23</f>
        <v>7107856</v>
      </c>
      <c r="D24" s="203">
        <f>D18+D19-D20+D21+D22-D23</f>
        <v>4208592</v>
      </c>
      <c r="E24" s="48"/>
      <c r="F24" s="48"/>
      <c r="G24" s="48"/>
    </row>
    <row r="25" spans="1:7">
      <c r="A25" s="164" t="s">
        <v>222</v>
      </c>
      <c r="B25" s="22" t="s">
        <v>18</v>
      </c>
      <c r="C25" s="202">
        <v>2106094</v>
      </c>
      <c r="D25" s="202">
        <v>1137734</v>
      </c>
    </row>
    <row r="26" spans="1:7" s="49" customFormat="1">
      <c r="A26" s="165" t="s">
        <v>223</v>
      </c>
      <c r="B26" s="47" t="s">
        <v>19</v>
      </c>
      <c r="C26" s="203">
        <f>C24-C25</f>
        <v>5001762</v>
      </c>
      <c r="D26" s="203">
        <f>D24-D25</f>
        <v>3070858</v>
      </c>
      <c r="E26" s="48"/>
      <c r="F26" s="48"/>
      <c r="G26" s="48"/>
    </row>
    <row r="27" spans="1:7" ht="13.9" customHeight="1">
      <c r="A27" s="164" t="s">
        <v>224</v>
      </c>
      <c r="B27" s="22" t="s">
        <v>20</v>
      </c>
      <c r="C27" s="202"/>
      <c r="D27" s="202"/>
    </row>
    <row r="28" spans="1:7" s="49" customFormat="1">
      <c r="A28" s="166" t="s">
        <v>225</v>
      </c>
      <c r="B28" s="47">
        <v>300</v>
      </c>
      <c r="C28" s="203">
        <f>C26+C27</f>
        <v>5001762</v>
      </c>
      <c r="D28" s="203">
        <f>D26+D27</f>
        <v>3070858</v>
      </c>
      <c r="E28" s="48"/>
      <c r="F28" s="48"/>
      <c r="G28" s="48"/>
    </row>
    <row r="29" spans="1:7">
      <c r="A29" s="164" t="s">
        <v>226</v>
      </c>
      <c r="B29" s="22"/>
      <c r="C29" s="202">
        <f>C28-C30</f>
        <v>5001762</v>
      </c>
      <c r="D29" s="202">
        <f>D28-D30</f>
        <v>3070858</v>
      </c>
    </row>
    <row r="30" spans="1:7">
      <c r="A30" s="164" t="s">
        <v>227</v>
      </c>
      <c r="B30" s="22"/>
      <c r="C30" s="202"/>
      <c r="D30" s="202"/>
    </row>
    <row r="31" spans="1:7">
      <c r="A31" s="157" t="s">
        <v>228</v>
      </c>
      <c r="B31" s="47">
        <v>400</v>
      </c>
      <c r="C31" s="203">
        <f>C42+C48</f>
        <v>128981</v>
      </c>
      <c r="D31" s="203">
        <f>D42+D48</f>
        <v>-102207</v>
      </c>
    </row>
    <row r="32" spans="1:7">
      <c r="A32" s="156" t="s">
        <v>229</v>
      </c>
      <c r="B32" s="22"/>
      <c r="C32" s="202"/>
      <c r="D32" s="202"/>
    </row>
    <row r="33" spans="1:4" ht="25.5">
      <c r="A33" s="156" t="s">
        <v>366</v>
      </c>
      <c r="B33" s="22">
        <v>410</v>
      </c>
      <c r="C33" s="202"/>
      <c r="D33" s="202"/>
    </row>
    <row r="34" spans="1:4" ht="25.5">
      <c r="A34" s="156" t="s">
        <v>365</v>
      </c>
      <c r="B34" s="22" t="s">
        <v>21</v>
      </c>
      <c r="C34" s="202"/>
      <c r="D34" s="202"/>
    </row>
    <row r="35" spans="1:4">
      <c r="A35" s="156" t="s">
        <v>230</v>
      </c>
      <c r="B35" s="22" t="s">
        <v>22</v>
      </c>
      <c r="C35" s="202"/>
      <c r="D35" s="202"/>
    </row>
    <row r="36" spans="1:4">
      <c r="A36" s="167" t="s">
        <v>231</v>
      </c>
      <c r="B36" s="22" t="s">
        <v>23</v>
      </c>
      <c r="C36" s="202"/>
      <c r="D36" s="202"/>
    </row>
    <row r="37" spans="1:4">
      <c r="A37" s="156" t="s">
        <v>232</v>
      </c>
      <c r="B37" s="22" t="s">
        <v>24</v>
      </c>
      <c r="C37" s="202">
        <v>128981</v>
      </c>
      <c r="D37" s="202">
        <v>-102207</v>
      </c>
    </row>
    <row r="38" spans="1:4">
      <c r="A38" s="156" t="s">
        <v>233</v>
      </c>
      <c r="B38" s="22" t="s">
        <v>25</v>
      </c>
      <c r="C38" s="202"/>
      <c r="D38" s="202"/>
    </row>
    <row r="39" spans="1:4">
      <c r="A39" s="156" t="s">
        <v>234</v>
      </c>
      <c r="B39" s="22" t="s">
        <v>26</v>
      </c>
      <c r="C39" s="202"/>
      <c r="D39" s="202"/>
    </row>
    <row r="40" spans="1:4">
      <c r="A40" s="156" t="s">
        <v>235</v>
      </c>
      <c r="B40" s="22" t="s">
        <v>27</v>
      </c>
      <c r="C40" s="202"/>
      <c r="D40" s="202"/>
    </row>
    <row r="41" spans="1:4" ht="18.75" customHeight="1">
      <c r="A41" s="156" t="s">
        <v>236</v>
      </c>
      <c r="B41" s="22" t="s">
        <v>28</v>
      </c>
      <c r="C41" s="202"/>
      <c r="D41" s="202"/>
    </row>
    <row r="42" spans="1:4" ht="43.15" customHeight="1">
      <c r="A42" s="157" t="s">
        <v>237</v>
      </c>
      <c r="B42" s="47" t="s">
        <v>29</v>
      </c>
      <c r="C42" s="202">
        <f>SUM(C33:C41)</f>
        <v>128981</v>
      </c>
      <c r="D42" s="202">
        <f>SUM(D33:D41)</f>
        <v>-102207</v>
      </c>
    </row>
    <row r="43" spans="1:4" ht="25.5" customHeight="1">
      <c r="A43" s="156" t="s">
        <v>238</v>
      </c>
      <c r="B43" s="22" t="s">
        <v>30</v>
      </c>
      <c r="C43" s="202"/>
      <c r="D43" s="202"/>
    </row>
    <row r="44" spans="1:4" ht="33.6" customHeight="1">
      <c r="A44" s="156" t="s">
        <v>365</v>
      </c>
      <c r="B44" s="22" t="s">
        <v>31</v>
      </c>
      <c r="C44" s="202"/>
      <c r="D44" s="202"/>
    </row>
    <row r="45" spans="1:4" ht="18.75" customHeight="1">
      <c r="A45" s="156" t="s">
        <v>239</v>
      </c>
      <c r="B45" s="22" t="s">
        <v>32</v>
      </c>
      <c r="C45" s="202"/>
      <c r="D45" s="202"/>
    </row>
    <row r="46" spans="1:4" ht="18.75" customHeight="1">
      <c r="A46" s="156" t="s">
        <v>236</v>
      </c>
      <c r="B46" s="22" t="s">
        <v>33</v>
      </c>
      <c r="C46" s="202"/>
      <c r="D46" s="202"/>
    </row>
    <row r="47" spans="1:4" ht="30.6" customHeight="1">
      <c r="A47" s="156" t="s">
        <v>367</v>
      </c>
      <c r="B47" s="22" t="s">
        <v>34</v>
      </c>
      <c r="C47" s="202"/>
      <c r="D47" s="202"/>
    </row>
    <row r="48" spans="1:4" ht="41.45" customHeight="1">
      <c r="A48" s="157" t="s">
        <v>240</v>
      </c>
      <c r="B48" s="47" t="s">
        <v>35</v>
      </c>
      <c r="C48" s="202">
        <f>SUM(C43:C47)</f>
        <v>0</v>
      </c>
      <c r="D48" s="202">
        <f>SUM(D43:D47)</f>
        <v>0</v>
      </c>
    </row>
    <row r="49" spans="1:7" s="49" customFormat="1">
      <c r="A49" s="166" t="s">
        <v>241</v>
      </c>
      <c r="B49" s="47">
        <v>500</v>
      </c>
      <c r="C49" s="203">
        <f>C28+C31</f>
        <v>5130743</v>
      </c>
      <c r="D49" s="203">
        <f>D28+D31</f>
        <v>2968651</v>
      </c>
      <c r="E49" s="48"/>
      <c r="F49" s="48"/>
      <c r="G49" s="48"/>
    </row>
    <row r="50" spans="1:7">
      <c r="A50" s="167" t="s">
        <v>242</v>
      </c>
      <c r="B50" s="22"/>
      <c r="C50" s="202"/>
      <c r="D50" s="202"/>
    </row>
    <row r="51" spans="1:7">
      <c r="A51" s="164" t="s">
        <v>243</v>
      </c>
      <c r="B51" s="22"/>
      <c r="C51" s="202"/>
      <c r="D51" s="202"/>
    </row>
    <row r="52" spans="1:7">
      <c r="A52" s="164" t="s">
        <v>244</v>
      </c>
      <c r="B52" s="22"/>
      <c r="C52" s="204"/>
      <c r="D52" s="204"/>
    </row>
    <row r="53" spans="1:7" s="49" customFormat="1">
      <c r="A53" s="165" t="s">
        <v>245</v>
      </c>
      <c r="B53" s="47" t="s">
        <v>36</v>
      </c>
      <c r="C53" s="205"/>
      <c r="D53" s="205"/>
      <c r="E53" s="48"/>
      <c r="F53" s="48"/>
      <c r="G53" s="48"/>
    </row>
    <row r="54" spans="1:7">
      <c r="A54" s="164" t="s">
        <v>109</v>
      </c>
      <c r="B54" s="22"/>
      <c r="C54" s="204"/>
      <c r="D54" s="204"/>
    </row>
    <row r="55" spans="1:7">
      <c r="A55" s="164" t="s">
        <v>246</v>
      </c>
      <c r="B55" s="22"/>
      <c r="C55" s="204"/>
      <c r="D55" s="204"/>
    </row>
    <row r="56" spans="1:7">
      <c r="A56" s="164" t="s">
        <v>247</v>
      </c>
      <c r="B56" s="50"/>
      <c r="C56" s="206">
        <f>C29/2433595</f>
        <v>2.0552976152564417</v>
      </c>
      <c r="D56" s="206">
        <f>D29/2433595</f>
        <v>1.2618607451116557</v>
      </c>
    </row>
    <row r="57" spans="1:7">
      <c r="A57" s="164" t="s">
        <v>248</v>
      </c>
      <c r="B57" s="50"/>
      <c r="C57" s="204"/>
      <c r="D57" s="204"/>
    </row>
    <row r="58" spans="1:7">
      <c r="A58" s="164" t="s">
        <v>249</v>
      </c>
      <c r="B58" s="50"/>
      <c r="C58" s="202"/>
      <c r="D58" s="202"/>
    </row>
    <row r="59" spans="1:7">
      <c r="A59" s="164" t="s">
        <v>247</v>
      </c>
      <c r="B59" s="50"/>
      <c r="C59" s="202"/>
      <c r="D59" s="202"/>
    </row>
    <row r="60" spans="1:7">
      <c r="A60" s="164" t="s">
        <v>248</v>
      </c>
      <c r="B60" s="50"/>
      <c r="C60" s="204"/>
      <c r="D60" s="204"/>
    </row>
    <row r="61" spans="1:7">
      <c r="A61" s="51"/>
      <c r="B61" s="51"/>
      <c r="C61" s="51"/>
      <c r="D61" s="51"/>
    </row>
    <row r="62" spans="1:7" s="53" customFormat="1">
      <c r="A62" s="52"/>
      <c r="B62" s="145"/>
      <c r="C62" s="145"/>
      <c r="D62" s="145"/>
    </row>
    <row r="63" spans="1:7" s="53" customFormat="1">
      <c r="A63" s="54"/>
      <c r="B63" s="145"/>
      <c r="C63" s="242"/>
      <c r="D63" s="242"/>
    </row>
    <row r="64" spans="1:7" s="53" customFormat="1">
      <c r="A64" s="105" t="s">
        <v>150</v>
      </c>
      <c r="B64" s="145"/>
      <c r="C64" s="145" t="s">
        <v>14</v>
      </c>
      <c r="D64" s="71"/>
    </row>
    <row r="65" spans="1:4" s="53" customFormat="1">
      <c r="A65" s="67" t="s">
        <v>138</v>
      </c>
      <c r="B65" s="145"/>
      <c r="C65" s="158" t="s">
        <v>139</v>
      </c>
      <c r="D65" s="71"/>
    </row>
    <row r="66" spans="1:4" s="53" customFormat="1">
      <c r="A66" s="147"/>
      <c r="B66" s="145"/>
      <c r="C66" s="145"/>
      <c r="D66" s="71"/>
    </row>
    <row r="67" spans="1:4">
      <c r="A67" s="147"/>
      <c r="D67" s="71"/>
    </row>
    <row r="68" spans="1:4" ht="15.75" customHeight="1">
      <c r="A68" s="146" t="s">
        <v>151</v>
      </c>
      <c r="C68" s="149" t="s">
        <v>14</v>
      </c>
      <c r="D68" s="71"/>
    </row>
    <row r="69" spans="1:4">
      <c r="A69" s="67" t="s">
        <v>138</v>
      </c>
      <c r="C69" s="149" t="s">
        <v>139</v>
      </c>
      <c r="D69" s="99"/>
    </row>
    <row r="70" spans="1:4">
      <c r="A70" s="144" t="s">
        <v>140</v>
      </c>
      <c r="D70" s="99"/>
    </row>
  </sheetData>
  <mergeCells count="5">
    <mergeCell ref="A11:A12"/>
    <mergeCell ref="B11:B12"/>
    <mergeCell ref="C63:D63"/>
    <mergeCell ref="C11:C12"/>
    <mergeCell ref="D11:D12"/>
  </mergeCells>
  <pageMargins left="0.70866141732283472" right="0.70866141732283472" top="0.54" bottom="0.46" header="0.31496062992125984" footer="0.31496062992125984"/>
  <pageSetup paperSize="9" scale="71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view="pageBreakPreview" topLeftCell="A58" zoomScaleNormal="100" zoomScaleSheetLayoutView="100" workbookViewId="0">
      <selection activeCell="D27" sqref="D27"/>
    </sheetView>
  </sheetViews>
  <sheetFormatPr defaultColWidth="67.28515625" defaultRowHeight="12.75"/>
  <cols>
    <col min="1" max="1" width="59.5703125" style="58" customWidth="1"/>
    <col min="2" max="2" width="18.7109375" style="58" customWidth="1"/>
    <col min="3" max="3" width="15.28515625" style="58" customWidth="1"/>
    <col min="4" max="4" width="15.85546875" style="58" customWidth="1"/>
    <col min="5" max="8" width="9.140625" style="58" customWidth="1"/>
    <col min="9" max="251" width="9.140625" style="68" customWidth="1"/>
    <col min="252" max="16384" width="67.28515625" style="68"/>
  </cols>
  <sheetData>
    <row r="1" spans="1:4">
      <c r="A1" s="56"/>
      <c r="B1" s="56" t="s">
        <v>37</v>
      </c>
      <c r="C1" s="56"/>
      <c r="D1" s="127" t="s">
        <v>141</v>
      </c>
    </row>
    <row r="2" spans="1:4">
      <c r="A2" s="71"/>
      <c r="B2" s="71"/>
      <c r="C2" s="70"/>
      <c r="D2" s="4" t="s">
        <v>89</v>
      </c>
    </row>
    <row r="3" spans="1:4">
      <c r="A3" s="71"/>
      <c r="B3" s="71"/>
      <c r="C3" s="70"/>
      <c r="D3" s="4" t="s">
        <v>351</v>
      </c>
    </row>
    <row r="4" spans="1:4">
      <c r="A4" s="71"/>
      <c r="B4" s="71"/>
      <c r="C4" s="70"/>
      <c r="D4" s="4" t="s">
        <v>90</v>
      </c>
    </row>
    <row r="5" spans="1:4">
      <c r="A5" s="56"/>
      <c r="B5" s="56"/>
      <c r="C5" s="56"/>
      <c r="D5" s="130" t="s">
        <v>142</v>
      </c>
    </row>
    <row r="6" spans="1:4">
      <c r="A6" s="57"/>
      <c r="B6" s="57"/>
      <c r="C6" s="57"/>
      <c r="D6" s="57"/>
    </row>
    <row r="7" spans="1:4">
      <c r="A7" s="131" t="s">
        <v>143</v>
      </c>
      <c r="B7" s="131"/>
      <c r="C7" s="131"/>
      <c r="D7" s="134"/>
    </row>
    <row r="8" spans="1:4">
      <c r="A8" s="131" t="s">
        <v>144</v>
      </c>
      <c r="B8" s="131"/>
      <c r="C8" s="131"/>
      <c r="D8" s="56"/>
    </row>
    <row r="9" spans="1:4">
      <c r="A9" s="132" t="s">
        <v>145</v>
      </c>
      <c r="B9" s="177">
        <v>44104</v>
      </c>
      <c r="C9" s="59"/>
      <c r="D9" s="134"/>
    </row>
    <row r="10" spans="1:4">
      <c r="A10" s="135" t="s">
        <v>92</v>
      </c>
      <c r="B10" s="153" t="s">
        <v>93</v>
      </c>
      <c r="C10" s="136"/>
      <c r="D10" s="134"/>
    </row>
    <row r="11" spans="1:4">
      <c r="A11" s="137"/>
      <c r="B11" s="137"/>
      <c r="C11" s="137"/>
      <c r="D11" s="138" t="s">
        <v>146</v>
      </c>
    </row>
    <row r="12" spans="1:4" ht="25.5">
      <c r="A12" s="159" t="s">
        <v>149</v>
      </c>
      <c r="B12" s="133" t="s">
        <v>97</v>
      </c>
      <c r="C12" s="129" t="s">
        <v>147</v>
      </c>
      <c r="D12" s="128" t="s">
        <v>148</v>
      </c>
    </row>
    <row r="13" spans="1:4">
      <c r="A13" s="168" t="s">
        <v>153</v>
      </c>
      <c r="B13" s="60"/>
      <c r="C13" s="60"/>
      <c r="D13" s="61"/>
    </row>
    <row r="14" spans="1:4">
      <c r="A14" s="169" t="s">
        <v>154</v>
      </c>
      <c r="B14" s="62">
        <v>10</v>
      </c>
      <c r="C14" s="207">
        <f>SUM(C16:C21)</f>
        <v>38736904</v>
      </c>
      <c r="D14" s="207">
        <f>SUM(D16:D21)</f>
        <v>33255725</v>
      </c>
    </row>
    <row r="15" spans="1:4">
      <c r="A15" s="170" t="s">
        <v>155</v>
      </c>
      <c r="B15" s="63"/>
      <c r="C15" s="208"/>
      <c r="D15" s="208"/>
    </row>
    <row r="16" spans="1:4">
      <c r="A16" s="170" t="s">
        <v>156</v>
      </c>
      <c r="B16" s="64">
        <v>11</v>
      </c>
      <c r="C16" s="209">
        <f>35611721-19-605765</f>
        <v>35005937</v>
      </c>
      <c r="D16" s="208">
        <v>29800312</v>
      </c>
    </row>
    <row r="17" spans="1:4">
      <c r="A17" s="171" t="s">
        <v>157</v>
      </c>
      <c r="B17" s="64">
        <v>12</v>
      </c>
      <c r="C17" s="210"/>
      <c r="D17" s="208"/>
    </row>
    <row r="18" spans="1:4">
      <c r="A18" s="170" t="s">
        <v>158</v>
      </c>
      <c r="B18" s="64">
        <v>13</v>
      </c>
      <c r="C18" s="209">
        <f>269388+605765</f>
        <v>875153</v>
      </c>
      <c r="D18" s="208">
        <v>2056662</v>
      </c>
    </row>
    <row r="19" spans="1:4">
      <c r="A19" s="170" t="s">
        <v>159</v>
      </c>
      <c r="B19" s="64">
        <v>14</v>
      </c>
      <c r="C19" s="211"/>
      <c r="D19" s="211"/>
    </row>
    <row r="20" spans="1:4">
      <c r="A20" s="170" t="s">
        <v>160</v>
      </c>
      <c r="B20" s="64">
        <v>15</v>
      </c>
      <c r="C20" s="209">
        <v>74187</v>
      </c>
      <c r="D20" s="208">
        <v>130562</v>
      </c>
    </row>
    <row r="21" spans="1:4">
      <c r="A21" s="170" t="s">
        <v>161</v>
      </c>
      <c r="B21" s="64">
        <v>16</v>
      </c>
      <c r="C21" s="209">
        <v>2781627</v>
      </c>
      <c r="D21" s="208">
        <v>1268189</v>
      </c>
    </row>
    <row r="22" spans="1:4">
      <c r="A22" s="169" t="s">
        <v>162</v>
      </c>
      <c r="B22" s="62">
        <v>20</v>
      </c>
      <c r="C22" s="212">
        <f>SUM(C24:C30)</f>
        <v>32140406</v>
      </c>
      <c r="D22" s="213">
        <f>SUM(D24:D30)</f>
        <v>32753217</v>
      </c>
    </row>
    <row r="23" spans="1:4">
      <c r="A23" s="170" t="s">
        <v>155</v>
      </c>
      <c r="B23" s="64"/>
      <c r="C23" s="214"/>
      <c r="D23" s="215"/>
    </row>
    <row r="24" spans="1:4">
      <c r="A24" s="170" t="s">
        <v>163</v>
      </c>
      <c r="B24" s="64">
        <v>21</v>
      </c>
      <c r="C24" s="209">
        <f>17405817+1+1</f>
        <v>17405819</v>
      </c>
      <c r="D24" s="215">
        <v>18292170</v>
      </c>
    </row>
    <row r="25" spans="1:4">
      <c r="A25" s="170" t="s">
        <v>164</v>
      </c>
      <c r="B25" s="64">
        <v>22</v>
      </c>
      <c r="C25" s="209">
        <v>584259</v>
      </c>
      <c r="D25" s="215">
        <v>680711</v>
      </c>
    </row>
    <row r="26" spans="1:4">
      <c r="A26" s="170" t="s">
        <v>165</v>
      </c>
      <c r="B26" s="64">
        <v>23</v>
      </c>
      <c r="C26" s="209">
        <f>7798275-1</f>
        <v>7798274</v>
      </c>
      <c r="D26" s="215">
        <v>7059667</v>
      </c>
    </row>
    <row r="27" spans="1:4">
      <c r="A27" s="170" t="s">
        <v>166</v>
      </c>
      <c r="B27" s="64">
        <v>24</v>
      </c>
      <c r="C27" s="209">
        <v>14293</v>
      </c>
      <c r="D27" s="215">
        <v>5555</v>
      </c>
    </row>
    <row r="28" spans="1:4">
      <c r="A28" s="170" t="s">
        <v>167</v>
      </c>
      <c r="B28" s="64">
        <v>25</v>
      </c>
      <c r="C28" s="211"/>
      <c r="D28" s="216"/>
    </row>
    <row r="29" spans="1:4">
      <c r="A29" s="170" t="s">
        <v>168</v>
      </c>
      <c r="B29" s="64">
        <v>26</v>
      </c>
      <c r="C29" s="209">
        <v>3825077</v>
      </c>
      <c r="D29" s="211">
        <v>4644070</v>
      </c>
    </row>
    <row r="30" spans="1:4">
      <c r="A30" s="170" t="s">
        <v>169</v>
      </c>
      <c r="B30" s="64">
        <v>27</v>
      </c>
      <c r="C30" s="209">
        <v>2512684</v>
      </c>
      <c r="D30" s="215">
        <f>2071044</f>
        <v>2071044</v>
      </c>
    </row>
    <row r="31" spans="1:4">
      <c r="A31" s="172" t="s">
        <v>170</v>
      </c>
      <c r="B31" s="62">
        <v>30</v>
      </c>
      <c r="C31" s="217">
        <f>C14-C22</f>
        <v>6596498</v>
      </c>
      <c r="D31" s="217">
        <f>D14-D22</f>
        <v>502508</v>
      </c>
    </row>
    <row r="32" spans="1:4">
      <c r="A32" s="168" t="s">
        <v>171</v>
      </c>
      <c r="B32" s="62"/>
      <c r="C32" s="218"/>
      <c r="D32" s="219"/>
    </row>
    <row r="33" spans="1:4">
      <c r="A33" s="169" t="s">
        <v>172</v>
      </c>
      <c r="B33" s="62">
        <v>40</v>
      </c>
      <c r="C33" s="217">
        <f>SUM(C35:C46)</f>
        <v>180025</v>
      </c>
      <c r="D33" s="217">
        <f>SUM(D35:D46)</f>
        <v>7452688</v>
      </c>
    </row>
    <row r="34" spans="1:4">
      <c r="A34" s="173" t="s">
        <v>155</v>
      </c>
      <c r="B34" s="64"/>
      <c r="C34" s="214"/>
      <c r="D34" s="215"/>
    </row>
    <row r="35" spans="1:4">
      <c r="A35" s="170" t="s">
        <v>173</v>
      </c>
      <c r="B35" s="64">
        <v>41</v>
      </c>
      <c r="C35" s="209">
        <v>603</v>
      </c>
      <c r="D35" s="215">
        <v>1369</v>
      </c>
    </row>
    <row r="36" spans="1:4">
      <c r="A36" s="170" t="s">
        <v>174</v>
      </c>
      <c r="B36" s="64">
        <v>42</v>
      </c>
      <c r="C36" s="209"/>
      <c r="D36" s="215"/>
    </row>
    <row r="37" spans="1:4">
      <c r="A37" s="170" t="s">
        <v>175</v>
      </c>
      <c r="B37" s="64">
        <v>43</v>
      </c>
      <c r="C37" s="209"/>
      <c r="D37" s="215"/>
    </row>
    <row r="38" spans="1:4" ht="25.5">
      <c r="A38" s="174" t="s">
        <v>378</v>
      </c>
      <c r="B38" s="64">
        <v>44</v>
      </c>
      <c r="C38" s="210"/>
      <c r="D38" s="215"/>
    </row>
    <row r="39" spans="1:4">
      <c r="A39" s="170" t="s">
        <v>380</v>
      </c>
      <c r="B39" s="64">
        <v>45</v>
      </c>
      <c r="C39" s="209"/>
      <c r="D39" s="215"/>
    </row>
    <row r="40" spans="1:4">
      <c r="A40" s="174" t="s">
        <v>176</v>
      </c>
      <c r="B40" s="64">
        <v>46</v>
      </c>
      <c r="C40" s="210"/>
      <c r="D40" s="215"/>
    </row>
    <row r="41" spans="1:4">
      <c r="A41" s="162" t="s">
        <v>177</v>
      </c>
      <c r="B41" s="64">
        <v>47</v>
      </c>
      <c r="C41" s="210"/>
      <c r="D41" s="215">
        <v>6855068</v>
      </c>
    </row>
    <row r="42" spans="1:4">
      <c r="A42" s="170" t="s">
        <v>178</v>
      </c>
      <c r="B42" s="64">
        <v>48</v>
      </c>
      <c r="C42" s="209"/>
      <c r="D42" s="215"/>
    </row>
    <row r="43" spans="1:4">
      <c r="A43" s="170" t="s">
        <v>179</v>
      </c>
      <c r="B43" s="64">
        <v>49</v>
      </c>
      <c r="C43" s="209"/>
      <c r="D43" s="215"/>
    </row>
    <row r="44" spans="1:4">
      <c r="A44" s="173" t="s">
        <v>180</v>
      </c>
      <c r="B44" s="64">
        <v>50</v>
      </c>
      <c r="C44" s="209">
        <v>4844</v>
      </c>
      <c r="D44" s="215">
        <v>193302</v>
      </c>
    </row>
    <row r="45" spans="1:4">
      <c r="A45" s="170" t="s">
        <v>160</v>
      </c>
      <c r="B45" s="64">
        <v>51</v>
      </c>
      <c r="C45" s="209"/>
      <c r="D45" s="215"/>
    </row>
    <row r="46" spans="1:4">
      <c r="A46" s="170" t="s">
        <v>161</v>
      </c>
      <c r="B46" s="64">
        <v>52</v>
      </c>
      <c r="C46" s="209">
        <f>35061+139517</f>
        <v>174578</v>
      </c>
      <c r="D46" s="215">
        <v>402949</v>
      </c>
    </row>
    <row r="47" spans="1:4">
      <c r="A47" s="169" t="s">
        <v>181</v>
      </c>
      <c r="B47" s="62">
        <v>60</v>
      </c>
      <c r="C47" s="217">
        <f>SUM(C49:C61)</f>
        <v>2092587</v>
      </c>
      <c r="D47" s="217">
        <f>SUM(D49:D61)</f>
        <v>8250034</v>
      </c>
    </row>
    <row r="48" spans="1:4">
      <c r="A48" s="173" t="s">
        <v>155</v>
      </c>
      <c r="B48" s="64"/>
      <c r="C48" s="209"/>
      <c r="D48" s="215"/>
    </row>
    <row r="49" spans="1:4">
      <c r="A49" s="170" t="s">
        <v>182</v>
      </c>
      <c r="B49" s="64">
        <v>61</v>
      </c>
      <c r="C49" s="209">
        <v>676318</v>
      </c>
      <c r="D49" s="215">
        <v>288531</v>
      </c>
    </row>
    <row r="50" spans="1:4">
      <c r="A50" s="170" t="s">
        <v>183</v>
      </c>
      <c r="B50" s="64">
        <v>62</v>
      </c>
      <c r="C50" s="209"/>
      <c r="D50" s="215"/>
    </row>
    <row r="51" spans="1:4">
      <c r="A51" s="170" t="s">
        <v>184</v>
      </c>
      <c r="B51" s="64">
        <v>63</v>
      </c>
      <c r="C51" s="209">
        <v>1309926</v>
      </c>
      <c r="D51" s="215">
        <v>1068285</v>
      </c>
    </row>
    <row r="52" spans="1:4" ht="25.5">
      <c r="A52" s="174" t="s">
        <v>379</v>
      </c>
      <c r="B52" s="64">
        <v>64</v>
      </c>
      <c r="C52" s="210"/>
      <c r="D52" s="215"/>
    </row>
    <row r="53" spans="1:4">
      <c r="A53" s="170" t="s">
        <v>381</v>
      </c>
      <c r="B53" s="64">
        <v>65</v>
      </c>
      <c r="C53" s="209"/>
      <c r="D53" s="215"/>
    </row>
    <row r="54" spans="1:4">
      <c r="A54" s="170" t="s">
        <v>185</v>
      </c>
      <c r="B54" s="64">
        <v>66</v>
      </c>
      <c r="C54" s="209"/>
      <c r="D54" s="215"/>
    </row>
    <row r="55" spans="1:4">
      <c r="A55" s="160" t="s">
        <v>186</v>
      </c>
      <c r="B55" s="64">
        <v>67</v>
      </c>
      <c r="C55" s="209"/>
      <c r="D55" s="215">
        <v>6716000</v>
      </c>
    </row>
    <row r="56" spans="1:4">
      <c r="A56" s="160" t="s">
        <v>187</v>
      </c>
      <c r="B56" s="64">
        <v>68</v>
      </c>
      <c r="C56" s="209"/>
      <c r="D56" s="215"/>
    </row>
    <row r="57" spans="1:4">
      <c r="A57" s="170" t="s">
        <v>188</v>
      </c>
      <c r="B57" s="64">
        <v>69</v>
      </c>
      <c r="C57" s="209"/>
      <c r="D57" s="215">
        <v>34484</v>
      </c>
    </row>
    <row r="58" spans="1:4">
      <c r="A58" s="170" t="s">
        <v>189</v>
      </c>
      <c r="B58" s="64">
        <v>70</v>
      </c>
      <c r="C58" s="209"/>
      <c r="D58" s="215"/>
    </row>
    <row r="59" spans="1:4">
      <c r="A59" s="170" t="s">
        <v>190</v>
      </c>
      <c r="B59" s="64">
        <v>71</v>
      </c>
      <c r="C59" s="209"/>
      <c r="D59" s="215"/>
    </row>
    <row r="60" spans="1:4">
      <c r="A60" s="170" t="s">
        <v>191</v>
      </c>
      <c r="B60" s="64">
        <v>72</v>
      </c>
      <c r="C60" s="210"/>
      <c r="D60" s="215"/>
    </row>
    <row r="61" spans="1:4">
      <c r="A61" s="170" t="s">
        <v>192</v>
      </c>
      <c r="B61" s="64">
        <v>73</v>
      </c>
      <c r="C61" s="209">
        <v>106343</v>
      </c>
      <c r="D61" s="215">
        <v>142734</v>
      </c>
    </row>
    <row r="62" spans="1:4">
      <c r="A62" s="172" t="s">
        <v>193</v>
      </c>
      <c r="B62" s="62">
        <v>80</v>
      </c>
      <c r="C62" s="217">
        <f>C33-C47</f>
        <v>-1912562</v>
      </c>
      <c r="D62" s="217">
        <f>D33-D47</f>
        <v>-797346</v>
      </c>
    </row>
    <row r="63" spans="1:4">
      <c r="A63" s="168" t="s">
        <v>194</v>
      </c>
      <c r="B63" s="62"/>
      <c r="C63" s="218"/>
      <c r="D63" s="219"/>
    </row>
    <row r="64" spans="1:4">
      <c r="A64" s="169" t="s">
        <v>195</v>
      </c>
      <c r="B64" s="62">
        <v>90</v>
      </c>
      <c r="C64" s="217">
        <f>SUM(C66:C69)</f>
        <v>0</v>
      </c>
      <c r="D64" s="217">
        <f>SUM(D66:D69)</f>
        <v>1932230</v>
      </c>
    </row>
    <row r="65" spans="1:4">
      <c r="A65" s="173" t="s">
        <v>155</v>
      </c>
      <c r="B65" s="64"/>
      <c r="C65" s="214"/>
      <c r="D65" s="215"/>
    </row>
    <row r="66" spans="1:4">
      <c r="A66" s="170" t="s">
        <v>196</v>
      </c>
      <c r="B66" s="64">
        <v>91</v>
      </c>
      <c r="C66" s="209"/>
      <c r="D66" s="215"/>
    </row>
    <row r="67" spans="1:4">
      <c r="A67" s="170" t="s">
        <v>197</v>
      </c>
      <c r="B67" s="64">
        <v>92</v>
      </c>
      <c r="C67" s="209"/>
      <c r="D67" s="215">
        <v>1932230</v>
      </c>
    </row>
    <row r="68" spans="1:4">
      <c r="A68" s="170" t="s">
        <v>371</v>
      </c>
      <c r="B68" s="64">
        <v>93</v>
      </c>
      <c r="C68" s="211"/>
      <c r="D68" s="220"/>
    </row>
    <row r="69" spans="1:4">
      <c r="A69" s="170" t="s">
        <v>198</v>
      </c>
      <c r="B69" s="64">
        <v>94</v>
      </c>
      <c r="C69" s="209"/>
      <c r="D69" s="215"/>
    </row>
    <row r="70" spans="1:4">
      <c r="A70" s="169" t="s">
        <v>199</v>
      </c>
      <c r="B70" s="60">
        <v>100</v>
      </c>
      <c r="C70" s="217">
        <f>SUM(C72:C76)</f>
        <v>2954765</v>
      </c>
      <c r="D70" s="217">
        <f>SUM(D72:D76)</f>
        <v>2239101</v>
      </c>
    </row>
    <row r="71" spans="1:4">
      <c r="A71" s="173" t="s">
        <v>155</v>
      </c>
      <c r="B71" s="63"/>
      <c r="C71" s="214"/>
      <c r="D71" s="215"/>
    </row>
    <row r="72" spans="1:4">
      <c r="A72" s="170" t="s">
        <v>200</v>
      </c>
      <c r="B72" s="63">
        <v>101</v>
      </c>
      <c r="C72" s="209"/>
      <c r="D72" s="215">
        <v>1930030</v>
      </c>
    </row>
    <row r="73" spans="1:4">
      <c r="A73" s="170" t="s">
        <v>201</v>
      </c>
      <c r="B73" s="63">
        <v>102</v>
      </c>
      <c r="C73" s="211"/>
      <c r="D73" s="220"/>
    </row>
    <row r="74" spans="1:4">
      <c r="A74" s="170" t="s">
        <v>202</v>
      </c>
      <c r="B74" s="63">
        <v>103</v>
      </c>
      <c r="C74" s="209">
        <v>2946491</v>
      </c>
      <c r="D74" s="215">
        <v>300184</v>
      </c>
    </row>
    <row r="75" spans="1:4">
      <c r="A75" s="170" t="s">
        <v>376</v>
      </c>
      <c r="B75" s="63">
        <v>104</v>
      </c>
      <c r="C75" s="209"/>
      <c r="D75" s="215"/>
    </row>
    <row r="76" spans="1:4">
      <c r="A76" s="170" t="s">
        <v>203</v>
      </c>
      <c r="B76" s="63">
        <v>105</v>
      </c>
      <c r="C76" s="209">
        <v>8274</v>
      </c>
      <c r="D76" s="215">
        <v>8887</v>
      </c>
    </row>
    <row r="77" spans="1:4">
      <c r="A77" s="172" t="s">
        <v>204</v>
      </c>
      <c r="B77" s="60">
        <v>110</v>
      </c>
      <c r="C77" s="217">
        <f>C64-C70</f>
        <v>-2954765</v>
      </c>
      <c r="D77" s="217">
        <f>D64-D70</f>
        <v>-306871</v>
      </c>
    </row>
    <row r="78" spans="1:4">
      <c r="A78" s="175" t="s">
        <v>377</v>
      </c>
      <c r="B78" s="60">
        <v>120</v>
      </c>
      <c r="C78" s="221">
        <v>1000222</v>
      </c>
      <c r="D78" s="219">
        <v>-173942</v>
      </c>
    </row>
    <row r="79" spans="1:4" ht="25.5">
      <c r="A79" s="161" t="s">
        <v>370</v>
      </c>
      <c r="B79" s="60">
        <v>130</v>
      </c>
      <c r="C79" s="221">
        <v>408</v>
      </c>
      <c r="D79" s="219">
        <v>-573</v>
      </c>
    </row>
    <row r="80" spans="1:4" ht="25.5">
      <c r="A80" s="161" t="s">
        <v>205</v>
      </c>
      <c r="B80" s="60">
        <v>140</v>
      </c>
      <c r="C80" s="217">
        <f>C31+C62+C77+C78+C79</f>
        <v>2729801</v>
      </c>
      <c r="D80" s="217">
        <f>D31+D62+D77+D78+D79</f>
        <v>-776224</v>
      </c>
    </row>
    <row r="81" spans="1:4">
      <c r="A81" s="176" t="s">
        <v>368</v>
      </c>
      <c r="B81" s="63">
        <v>150</v>
      </c>
      <c r="C81" s="215">
        <v>10335554</v>
      </c>
      <c r="D81" s="215">
        <v>9539178</v>
      </c>
    </row>
    <row r="82" spans="1:4">
      <c r="A82" s="176" t="s">
        <v>369</v>
      </c>
      <c r="B82" s="63">
        <v>160</v>
      </c>
      <c r="C82" s="222">
        <f>C81+C80</f>
        <v>13065355</v>
      </c>
      <c r="D82" s="222">
        <f>D81+D80</f>
        <v>8762954</v>
      </c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65"/>
      <c r="B85" s="66"/>
      <c r="C85" s="66"/>
      <c r="D85" s="56"/>
    </row>
    <row r="86" spans="1:4">
      <c r="A86" s="178" t="s">
        <v>150</v>
      </c>
      <c r="B86" s="145"/>
      <c r="C86" s="145" t="s">
        <v>14</v>
      </c>
      <c r="D86" s="71"/>
    </row>
    <row r="87" spans="1:4" ht="25.5">
      <c r="A87" s="67" t="s">
        <v>138</v>
      </c>
      <c r="B87" s="145"/>
      <c r="C87" s="158" t="s">
        <v>139</v>
      </c>
      <c r="D87" s="71"/>
    </row>
    <row r="88" spans="1:4">
      <c r="A88" s="147"/>
      <c r="B88" s="145"/>
      <c r="C88" s="145"/>
      <c r="D88" s="71"/>
    </row>
    <row r="89" spans="1:4">
      <c r="A89" s="147"/>
      <c r="B89" s="149"/>
      <c r="C89" s="149"/>
      <c r="D89" s="71"/>
    </row>
    <row r="90" spans="1:4" ht="16.5" customHeight="1">
      <c r="A90" s="179" t="s">
        <v>151</v>
      </c>
      <c r="B90" s="149"/>
      <c r="C90" s="149" t="s">
        <v>14</v>
      </c>
      <c r="D90" s="71"/>
    </row>
    <row r="91" spans="1:4" ht="25.5">
      <c r="A91" s="67" t="s">
        <v>138</v>
      </c>
      <c r="B91" s="149"/>
      <c r="C91" s="149" t="s">
        <v>139</v>
      </c>
      <c r="D91" s="99"/>
    </row>
    <row r="92" spans="1:4">
      <c r="A92" s="144" t="s">
        <v>140</v>
      </c>
      <c r="B92" s="149"/>
      <c r="C92" s="149"/>
      <c r="D92" s="99"/>
    </row>
  </sheetData>
  <pageMargins left="0.70866141732283472" right="0.3" top="0.45" bottom="0.45" header="0.31496062992125984" footer="0.31496062992125984"/>
  <pageSetup paperSize="9" scale="63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2"/>
  <sheetViews>
    <sheetView tabSelected="1" view="pageBreakPreview" zoomScale="110" zoomScaleNormal="100" zoomScaleSheetLayoutView="110" workbookViewId="0">
      <selection activeCell="E19" sqref="E19"/>
    </sheetView>
  </sheetViews>
  <sheetFormatPr defaultColWidth="9.140625" defaultRowHeight="12"/>
  <cols>
    <col min="1" max="1" width="68.140625" style="69" customWidth="1"/>
    <col min="2" max="2" width="5.140625" style="69" customWidth="1"/>
    <col min="3" max="3" width="14.28515625" style="99" bestFit="1" customWidth="1"/>
    <col min="4" max="6" width="13.28515625" style="99" customWidth="1"/>
    <col min="7" max="7" width="15.28515625" style="99" bestFit="1" customWidth="1"/>
    <col min="8" max="8" width="15.28515625" style="99" customWidth="1"/>
    <col min="9" max="9" width="11.7109375" style="69" bestFit="1" customWidth="1"/>
    <col min="10" max="10" width="13" style="69" customWidth="1"/>
    <col min="11" max="11" width="16.7109375" style="69" customWidth="1"/>
    <col min="12" max="16" width="9.140625" style="73"/>
    <col min="17" max="17" width="9.140625" style="73" customWidth="1"/>
    <col min="18" max="20" width="9.140625" style="73"/>
    <col min="21" max="21" width="9.140625" style="73" customWidth="1"/>
    <col min="22" max="23" width="9.140625" style="73"/>
    <col min="24" max="25" width="9.140625" style="73" customWidth="1"/>
    <col min="26" max="46" width="9.140625" style="73"/>
    <col min="47" max="47" width="9.140625" style="73" customWidth="1"/>
    <col min="48" max="54" width="9.140625" style="73"/>
    <col min="55" max="55" width="9.140625" style="73" customWidth="1"/>
    <col min="56" max="88" width="9.140625" style="73"/>
    <col min="89" max="89" width="9.140625" style="73" customWidth="1"/>
    <col min="90" max="16384" width="9.140625" style="73"/>
  </cols>
  <sheetData>
    <row r="1" spans="1:11" ht="12.75">
      <c r="B1" s="70"/>
      <c r="C1" s="71"/>
      <c r="D1" s="71"/>
      <c r="E1" s="71"/>
      <c r="F1" s="71"/>
      <c r="G1" s="71"/>
      <c r="H1" s="71"/>
      <c r="I1" s="70"/>
      <c r="J1" s="70"/>
      <c r="K1" s="4" t="s">
        <v>88</v>
      </c>
    </row>
    <row r="2" spans="1:11" ht="12.75">
      <c r="B2" s="70"/>
      <c r="C2" s="71"/>
      <c r="D2" s="71"/>
      <c r="E2" s="71"/>
      <c r="F2" s="71"/>
      <c r="G2" s="71"/>
      <c r="H2" s="71"/>
      <c r="I2" s="70"/>
      <c r="J2" s="70"/>
      <c r="K2" s="4" t="s">
        <v>89</v>
      </c>
    </row>
    <row r="3" spans="1:11" ht="12.75">
      <c r="B3" s="70"/>
      <c r="C3" s="71"/>
      <c r="D3" s="71"/>
      <c r="E3" s="71"/>
      <c r="F3" s="71"/>
      <c r="G3" s="71"/>
      <c r="H3" s="71"/>
      <c r="I3" s="70"/>
      <c r="J3" s="70"/>
      <c r="K3" s="4" t="s">
        <v>351</v>
      </c>
    </row>
    <row r="4" spans="1:11" ht="12.75">
      <c r="B4" s="70"/>
      <c r="C4" s="71"/>
      <c r="D4" s="71"/>
      <c r="E4" s="71"/>
      <c r="F4" s="71"/>
      <c r="G4" s="71"/>
      <c r="H4" s="71"/>
      <c r="I4" s="70"/>
      <c r="J4" s="70"/>
      <c r="K4" s="4" t="s">
        <v>90</v>
      </c>
    </row>
    <row r="5" spans="1:11">
      <c r="B5" s="70"/>
      <c r="C5" s="71"/>
      <c r="D5" s="71"/>
      <c r="E5" s="71"/>
      <c r="F5" s="71"/>
      <c r="G5" s="71"/>
      <c r="H5" s="71"/>
      <c r="I5" s="70"/>
      <c r="J5" s="70"/>
      <c r="K5" s="74" t="s">
        <v>91</v>
      </c>
    </row>
    <row r="6" spans="1:11">
      <c r="A6" s="100" t="s">
        <v>92</v>
      </c>
      <c r="B6" s="70"/>
      <c r="C6" s="76" t="s">
        <v>93</v>
      </c>
      <c r="D6" s="71"/>
      <c r="E6" s="71"/>
      <c r="F6" s="71"/>
      <c r="G6" s="71"/>
      <c r="H6" s="71"/>
      <c r="I6" s="70"/>
      <c r="J6" s="70"/>
      <c r="K6" s="70"/>
    </row>
    <row r="7" spans="1:11">
      <c r="A7" s="75"/>
      <c r="B7" s="77"/>
      <c r="C7" s="78"/>
      <c r="D7" s="71"/>
      <c r="E7" s="71"/>
      <c r="F7" s="71"/>
      <c r="G7" s="71"/>
      <c r="H7" s="71"/>
      <c r="I7" s="77"/>
      <c r="J7" s="77"/>
      <c r="K7" s="77"/>
    </row>
    <row r="8" spans="1:11">
      <c r="A8" s="75" t="s">
        <v>94</v>
      </c>
      <c r="B8" s="70"/>
      <c r="C8" s="78"/>
      <c r="D8" s="71"/>
      <c r="E8" s="71"/>
      <c r="F8" s="71"/>
      <c r="G8" s="71"/>
      <c r="H8" s="71"/>
      <c r="I8" s="70"/>
      <c r="J8" s="70"/>
      <c r="K8" s="70"/>
    </row>
    <row r="9" spans="1:11">
      <c r="A9" s="75"/>
      <c r="B9" s="77"/>
      <c r="C9" s="78"/>
      <c r="D9" s="71"/>
      <c r="E9" s="71"/>
      <c r="F9" s="71"/>
      <c r="G9" s="71"/>
      <c r="H9" s="71"/>
      <c r="I9" s="77"/>
      <c r="J9" s="77"/>
      <c r="K9" s="77"/>
    </row>
    <row r="10" spans="1:11">
      <c r="A10" s="100" t="s">
        <v>207</v>
      </c>
      <c r="B10" s="70"/>
      <c r="C10" s="79">
        <v>44104</v>
      </c>
      <c r="D10" s="71"/>
      <c r="E10" s="71"/>
      <c r="F10" s="71"/>
      <c r="G10" s="71"/>
      <c r="H10" s="71"/>
      <c r="I10" s="70"/>
      <c r="J10" s="70"/>
      <c r="K10" s="70"/>
    </row>
    <row r="11" spans="1:11">
      <c r="A11" s="80"/>
      <c r="B11" s="80"/>
      <c r="C11" s="81"/>
      <c r="D11" s="81"/>
      <c r="E11" s="81"/>
      <c r="F11" s="81"/>
      <c r="G11" s="81"/>
      <c r="H11" s="81"/>
      <c r="I11" s="80"/>
      <c r="J11" s="80"/>
      <c r="K11" s="101" t="s">
        <v>96</v>
      </c>
    </row>
    <row r="12" spans="1:11" s="82" customFormat="1" ht="38.25" customHeight="1">
      <c r="A12" s="247" t="s">
        <v>95</v>
      </c>
      <c r="B12" s="247" t="s">
        <v>97</v>
      </c>
      <c r="C12" s="249" t="s">
        <v>98</v>
      </c>
      <c r="D12" s="250"/>
      <c r="E12" s="250"/>
      <c r="F12" s="250"/>
      <c r="G12" s="250"/>
      <c r="H12" s="251"/>
      <c r="I12" s="247" t="s">
        <v>104</v>
      </c>
      <c r="J12" s="247" t="s">
        <v>105</v>
      </c>
      <c r="K12" s="247" t="s">
        <v>106</v>
      </c>
    </row>
    <row r="13" spans="1:11" s="82" customFormat="1" ht="36">
      <c r="A13" s="248"/>
      <c r="B13" s="248"/>
      <c r="C13" s="180" t="s">
        <v>99</v>
      </c>
      <c r="D13" s="181" t="s">
        <v>100</v>
      </c>
      <c r="E13" s="181" t="s">
        <v>101</v>
      </c>
      <c r="F13" s="181" t="s">
        <v>102</v>
      </c>
      <c r="G13" s="181" t="s">
        <v>103</v>
      </c>
      <c r="H13" s="181" t="s">
        <v>387</v>
      </c>
      <c r="I13" s="248"/>
      <c r="J13" s="248"/>
      <c r="K13" s="248"/>
    </row>
    <row r="14" spans="1:11" s="85" customFormat="1">
      <c r="A14" s="102" t="s">
        <v>107</v>
      </c>
      <c r="B14" s="84" t="s">
        <v>1</v>
      </c>
      <c r="C14" s="223">
        <v>2755985</v>
      </c>
      <c r="D14" s="223"/>
      <c r="E14" s="223"/>
      <c r="F14" s="223">
        <v>244174</v>
      </c>
      <c r="G14" s="223">
        <v>63727654</v>
      </c>
      <c r="H14" s="223"/>
      <c r="I14" s="224">
        <f t="shared" ref="I14:I19" si="0">SUM(C14:H14)</f>
        <v>66727813</v>
      </c>
      <c r="J14" s="224"/>
      <c r="K14" s="224">
        <f t="shared" ref="K14:K19" si="1">I14+J14</f>
        <v>66727813</v>
      </c>
    </row>
    <row r="15" spans="1:11">
      <c r="A15" s="86" t="s">
        <v>128</v>
      </c>
      <c r="B15" s="87" t="s">
        <v>2</v>
      </c>
      <c r="C15" s="223"/>
      <c r="D15" s="223"/>
      <c r="E15" s="223"/>
      <c r="F15" s="223"/>
      <c r="G15" s="223"/>
      <c r="H15" s="223"/>
      <c r="I15" s="224">
        <f t="shared" si="0"/>
        <v>0</v>
      </c>
      <c r="J15" s="224"/>
      <c r="K15" s="224">
        <f t="shared" si="1"/>
        <v>0</v>
      </c>
    </row>
    <row r="16" spans="1:11">
      <c r="A16" s="86" t="s">
        <v>108</v>
      </c>
      <c r="B16" s="87" t="s">
        <v>38</v>
      </c>
      <c r="C16" s="224">
        <f>C14+C15</f>
        <v>2755985</v>
      </c>
      <c r="D16" s="224">
        <f t="shared" ref="D16:J16" si="2">D14+D15</f>
        <v>0</v>
      </c>
      <c r="E16" s="224">
        <f t="shared" si="2"/>
        <v>0</v>
      </c>
      <c r="F16" s="224">
        <f t="shared" si="2"/>
        <v>244174</v>
      </c>
      <c r="G16" s="224">
        <f t="shared" si="2"/>
        <v>63727654</v>
      </c>
      <c r="H16" s="224">
        <f t="shared" si="2"/>
        <v>0</v>
      </c>
      <c r="I16" s="224">
        <f t="shared" si="0"/>
        <v>66727813</v>
      </c>
      <c r="J16" s="224">
        <f t="shared" si="2"/>
        <v>0</v>
      </c>
      <c r="K16" s="224">
        <f t="shared" si="1"/>
        <v>66727813</v>
      </c>
    </row>
    <row r="17" spans="1:11">
      <c r="A17" s="103" t="s">
        <v>372</v>
      </c>
      <c r="B17" s="87" t="s">
        <v>19</v>
      </c>
      <c r="C17" s="224">
        <f t="shared" ref="C17:H17" si="3">C18+C19</f>
        <v>0</v>
      </c>
      <c r="D17" s="224">
        <f t="shared" si="3"/>
        <v>0</v>
      </c>
      <c r="E17" s="224">
        <f t="shared" si="3"/>
        <v>0</v>
      </c>
      <c r="F17" s="224">
        <f t="shared" si="3"/>
        <v>-87600</v>
      </c>
      <c r="G17" s="224">
        <f t="shared" si="3"/>
        <v>3269889</v>
      </c>
      <c r="H17" s="224">
        <f t="shared" si="3"/>
        <v>0</v>
      </c>
      <c r="I17" s="224">
        <f t="shared" si="0"/>
        <v>3182289</v>
      </c>
      <c r="J17" s="224">
        <f>J18+J19</f>
        <v>0</v>
      </c>
      <c r="K17" s="224">
        <f t="shared" si="1"/>
        <v>3182289</v>
      </c>
    </row>
    <row r="18" spans="1:11">
      <c r="A18" s="86" t="s">
        <v>382</v>
      </c>
      <c r="B18" s="87" t="s">
        <v>39</v>
      </c>
      <c r="C18" s="225"/>
      <c r="D18" s="225"/>
      <c r="E18" s="225"/>
      <c r="F18" s="225"/>
      <c r="G18" s="223">
        <v>3267132</v>
      </c>
      <c r="H18" s="223"/>
      <c r="I18" s="224">
        <f t="shared" si="0"/>
        <v>3267132</v>
      </c>
      <c r="J18" s="224"/>
      <c r="K18" s="224">
        <f t="shared" si="1"/>
        <v>3267132</v>
      </c>
    </row>
    <row r="19" spans="1:11">
      <c r="A19" s="103" t="s">
        <v>373</v>
      </c>
      <c r="B19" s="87" t="s">
        <v>40</v>
      </c>
      <c r="C19" s="224">
        <f t="shared" ref="C19:H19" si="4">SUM(C21:C29)</f>
        <v>0</v>
      </c>
      <c r="D19" s="224">
        <f t="shared" si="4"/>
        <v>0</v>
      </c>
      <c r="E19" s="224">
        <f t="shared" si="4"/>
        <v>0</v>
      </c>
      <c r="F19" s="224">
        <f t="shared" si="4"/>
        <v>-87600</v>
      </c>
      <c r="G19" s="224">
        <f t="shared" si="4"/>
        <v>2757</v>
      </c>
      <c r="H19" s="224">
        <f t="shared" si="4"/>
        <v>0</v>
      </c>
      <c r="I19" s="224">
        <f t="shared" si="0"/>
        <v>-84843</v>
      </c>
      <c r="J19" s="226">
        <f>SUM(J21:J29)</f>
        <v>0</v>
      </c>
      <c r="K19" s="224">
        <f t="shared" si="1"/>
        <v>-84843</v>
      </c>
    </row>
    <row r="20" spans="1:11">
      <c r="A20" s="103" t="s">
        <v>109</v>
      </c>
      <c r="B20" s="87"/>
      <c r="C20" s="223"/>
      <c r="D20" s="223"/>
      <c r="E20" s="223"/>
      <c r="F20" s="223"/>
      <c r="G20" s="223"/>
      <c r="H20" s="223"/>
      <c r="I20" s="227"/>
      <c r="J20" s="223"/>
      <c r="K20" s="223"/>
    </row>
    <row r="21" spans="1:11" ht="24">
      <c r="A21" s="86" t="s">
        <v>110</v>
      </c>
      <c r="B21" s="87" t="s">
        <v>41</v>
      </c>
      <c r="C21" s="225"/>
      <c r="D21" s="225"/>
      <c r="E21" s="225"/>
      <c r="F21" s="223"/>
      <c r="G21" s="225"/>
      <c r="H21" s="225"/>
      <c r="I21" s="228">
        <f>SUM(C21:H21)</f>
        <v>0</v>
      </c>
      <c r="J21" s="228"/>
      <c r="K21" s="229">
        <f>I21+J21</f>
        <v>0</v>
      </c>
    </row>
    <row r="22" spans="1:11" ht="24">
      <c r="A22" s="86" t="s">
        <v>111</v>
      </c>
      <c r="B22" s="87" t="s">
        <v>42</v>
      </c>
      <c r="C22" s="225"/>
      <c r="D22" s="225"/>
      <c r="E22" s="225"/>
      <c r="F22" s="223"/>
      <c r="G22" s="223"/>
      <c r="H22" s="223"/>
      <c r="I22" s="228">
        <f t="shared" ref="I22:I29" si="5">SUM(C22:H22)</f>
        <v>0</v>
      </c>
      <c r="J22" s="224"/>
      <c r="K22" s="229">
        <f t="shared" ref="K22:K29" si="6">I22+J22</f>
        <v>0</v>
      </c>
    </row>
    <row r="23" spans="1:11">
      <c r="A23" s="86" t="s">
        <v>112</v>
      </c>
      <c r="B23" s="87" t="s">
        <v>43</v>
      </c>
      <c r="C23" s="225"/>
      <c r="D23" s="225"/>
      <c r="E23" s="225"/>
      <c r="F23" s="223"/>
      <c r="G23" s="223"/>
      <c r="H23" s="223"/>
      <c r="I23" s="228">
        <f t="shared" si="5"/>
        <v>0</v>
      </c>
      <c r="J23" s="228"/>
      <c r="K23" s="229">
        <f t="shared" si="6"/>
        <v>0</v>
      </c>
    </row>
    <row r="24" spans="1:11" ht="24">
      <c r="A24" s="103" t="s">
        <v>133</v>
      </c>
      <c r="B24" s="87" t="s">
        <v>44</v>
      </c>
      <c r="C24" s="225"/>
      <c r="D24" s="225"/>
      <c r="E24" s="225"/>
      <c r="F24" s="223"/>
      <c r="G24" s="223">
        <v>-2166</v>
      </c>
      <c r="H24" s="223"/>
      <c r="I24" s="228">
        <f t="shared" si="5"/>
        <v>-2166</v>
      </c>
      <c r="J24" s="224"/>
      <c r="K24" s="229">
        <f t="shared" si="6"/>
        <v>-2166</v>
      </c>
    </row>
    <row r="25" spans="1:11">
      <c r="A25" s="86" t="s">
        <v>113</v>
      </c>
      <c r="B25" s="87" t="s">
        <v>45</v>
      </c>
      <c r="C25" s="225"/>
      <c r="D25" s="225"/>
      <c r="E25" s="225"/>
      <c r="F25" s="223"/>
      <c r="G25" s="223">
        <v>4923</v>
      </c>
      <c r="H25" s="223"/>
      <c r="I25" s="228">
        <f t="shared" si="5"/>
        <v>4923</v>
      </c>
      <c r="J25" s="224"/>
      <c r="K25" s="229">
        <f t="shared" si="6"/>
        <v>4923</v>
      </c>
    </row>
    <row r="26" spans="1:11">
      <c r="A26" s="86" t="s">
        <v>114</v>
      </c>
      <c r="B26" s="87" t="s">
        <v>46</v>
      </c>
      <c r="C26" s="225"/>
      <c r="D26" s="225"/>
      <c r="E26" s="225"/>
      <c r="F26" s="223"/>
      <c r="G26" s="223"/>
      <c r="H26" s="223"/>
      <c r="I26" s="228">
        <f t="shared" si="5"/>
        <v>0</v>
      </c>
      <c r="J26" s="224"/>
      <c r="K26" s="229">
        <f t="shared" si="6"/>
        <v>0</v>
      </c>
    </row>
    <row r="27" spans="1:11">
      <c r="A27" s="103" t="s">
        <v>115</v>
      </c>
      <c r="B27" s="87" t="s">
        <v>47</v>
      </c>
      <c r="C27" s="225"/>
      <c r="D27" s="225"/>
      <c r="E27" s="225"/>
      <c r="F27" s="223"/>
      <c r="G27" s="223"/>
      <c r="H27" s="223"/>
      <c r="I27" s="228">
        <f t="shared" si="5"/>
        <v>0</v>
      </c>
      <c r="J27" s="224"/>
      <c r="K27" s="229">
        <f t="shared" si="6"/>
        <v>0</v>
      </c>
    </row>
    <row r="28" spans="1:11">
      <c r="A28" s="104" t="s">
        <v>116</v>
      </c>
      <c r="B28" s="87" t="s">
        <v>48</v>
      </c>
      <c r="C28" s="223"/>
      <c r="D28" s="223"/>
      <c r="E28" s="223"/>
      <c r="F28" s="223"/>
      <c r="G28" s="223"/>
      <c r="H28" s="223"/>
      <c r="I28" s="228">
        <f t="shared" si="5"/>
        <v>0</v>
      </c>
      <c r="J28" s="224"/>
      <c r="K28" s="229">
        <f t="shared" si="6"/>
        <v>0</v>
      </c>
    </row>
    <row r="29" spans="1:11" s="89" customFormat="1">
      <c r="A29" s="103" t="s">
        <v>117</v>
      </c>
      <c r="B29" s="88" t="s">
        <v>49</v>
      </c>
      <c r="C29" s="230"/>
      <c r="D29" s="230"/>
      <c r="E29" s="230"/>
      <c r="F29" s="231">
        <v>-87600</v>
      </c>
      <c r="G29" s="231"/>
      <c r="H29" s="231"/>
      <c r="I29" s="228">
        <f t="shared" si="5"/>
        <v>-87600</v>
      </c>
      <c r="J29" s="232"/>
      <c r="K29" s="229">
        <f t="shared" si="6"/>
        <v>-87600</v>
      </c>
    </row>
    <row r="30" spans="1:11">
      <c r="A30" s="103" t="s">
        <v>118</v>
      </c>
      <c r="B30" s="87" t="s">
        <v>50</v>
      </c>
      <c r="C30" s="233">
        <f>C32+SUM(C37:C45)</f>
        <v>0</v>
      </c>
      <c r="D30" s="233">
        <f t="shared" ref="D30:K30" si="7">D32+SUM(D37:D45)</f>
        <v>0</v>
      </c>
      <c r="E30" s="233">
        <f t="shared" si="7"/>
        <v>0</v>
      </c>
      <c r="F30" s="233">
        <f t="shared" si="7"/>
        <v>0</v>
      </c>
      <c r="G30" s="233">
        <f t="shared" si="7"/>
        <v>-300184</v>
      </c>
      <c r="H30" s="233">
        <f t="shared" si="7"/>
        <v>0</v>
      </c>
      <c r="I30" s="233">
        <f>I32+SUM(I37:I45)</f>
        <v>-300184</v>
      </c>
      <c r="J30" s="233">
        <f t="shared" si="7"/>
        <v>0</v>
      </c>
      <c r="K30" s="233">
        <f t="shared" si="7"/>
        <v>-300184</v>
      </c>
    </row>
    <row r="31" spans="1:11">
      <c r="A31" s="86" t="s">
        <v>109</v>
      </c>
      <c r="B31" s="87"/>
      <c r="C31" s="234"/>
      <c r="D31" s="234"/>
      <c r="E31" s="234"/>
      <c r="F31" s="234"/>
      <c r="G31" s="234"/>
      <c r="H31" s="234"/>
      <c r="I31" s="224"/>
      <c r="J31" s="227"/>
      <c r="K31" s="224"/>
    </row>
    <row r="32" spans="1:11">
      <c r="A32" s="103" t="s">
        <v>384</v>
      </c>
      <c r="B32" s="87" t="s">
        <v>51</v>
      </c>
      <c r="C32" s="233">
        <f t="shared" ref="C32:K32" si="8">SUM(C34:C36)</f>
        <v>0</v>
      </c>
      <c r="D32" s="233">
        <f t="shared" si="8"/>
        <v>0</v>
      </c>
      <c r="E32" s="233">
        <f t="shared" si="8"/>
        <v>0</v>
      </c>
      <c r="F32" s="233">
        <f t="shared" si="8"/>
        <v>0</v>
      </c>
      <c r="G32" s="233">
        <f t="shared" si="8"/>
        <v>0</v>
      </c>
      <c r="H32" s="233">
        <f t="shared" si="8"/>
        <v>0</v>
      </c>
      <c r="I32" s="233">
        <f t="shared" si="8"/>
        <v>0</v>
      </c>
      <c r="J32" s="233">
        <f t="shared" si="8"/>
        <v>0</v>
      </c>
      <c r="K32" s="233">
        <f t="shared" si="8"/>
        <v>0</v>
      </c>
    </row>
    <row r="33" spans="1:11">
      <c r="A33" s="86" t="s">
        <v>109</v>
      </c>
      <c r="B33" s="87"/>
      <c r="C33" s="234"/>
      <c r="D33" s="234"/>
      <c r="E33" s="234"/>
      <c r="F33" s="234"/>
      <c r="G33" s="234"/>
      <c r="H33" s="234"/>
      <c r="I33" s="223"/>
      <c r="J33" s="227"/>
      <c r="K33" s="224"/>
    </row>
    <row r="34" spans="1:11">
      <c r="A34" s="103" t="s">
        <v>119</v>
      </c>
      <c r="B34" s="87"/>
      <c r="C34" s="223"/>
      <c r="D34" s="223"/>
      <c r="E34" s="223"/>
      <c r="F34" s="223"/>
      <c r="G34" s="223"/>
      <c r="H34" s="223"/>
      <c r="I34" s="224">
        <f>SUM(C34:H34)</f>
        <v>0</v>
      </c>
      <c r="J34" s="224"/>
      <c r="K34" s="224">
        <f>I34+J34</f>
        <v>0</v>
      </c>
    </row>
    <row r="35" spans="1:11" ht="24">
      <c r="A35" s="103" t="s">
        <v>383</v>
      </c>
      <c r="B35" s="87"/>
      <c r="C35" s="223"/>
      <c r="D35" s="223"/>
      <c r="E35" s="223"/>
      <c r="F35" s="223"/>
      <c r="G35" s="223"/>
      <c r="H35" s="223"/>
      <c r="I35" s="224">
        <f t="shared" ref="I35:I47" si="9">SUM(C35:H35)</f>
        <v>0</v>
      </c>
      <c r="J35" s="224"/>
      <c r="K35" s="224">
        <f t="shared" ref="K35:K45" si="10">I35+J35</f>
        <v>0</v>
      </c>
    </row>
    <row r="36" spans="1:11">
      <c r="A36" s="103" t="s">
        <v>385</v>
      </c>
      <c r="B36" s="87"/>
      <c r="C36" s="223"/>
      <c r="D36" s="223"/>
      <c r="E36" s="223"/>
      <c r="F36" s="223"/>
      <c r="G36" s="223"/>
      <c r="H36" s="223"/>
      <c r="I36" s="224">
        <f t="shared" si="9"/>
        <v>0</v>
      </c>
      <c r="J36" s="224"/>
      <c r="K36" s="224">
        <f t="shared" si="10"/>
        <v>0</v>
      </c>
    </row>
    <row r="37" spans="1:11">
      <c r="A37" s="103" t="s">
        <v>120</v>
      </c>
      <c r="B37" s="87" t="s">
        <v>52</v>
      </c>
      <c r="C37" s="223"/>
      <c r="D37" s="223"/>
      <c r="E37" s="223"/>
      <c r="F37" s="223"/>
      <c r="G37" s="223"/>
      <c r="H37" s="223"/>
      <c r="I37" s="224">
        <f t="shared" si="9"/>
        <v>0</v>
      </c>
      <c r="J37" s="224"/>
      <c r="K37" s="224">
        <f t="shared" si="10"/>
        <v>0</v>
      </c>
    </row>
    <row r="38" spans="1:11">
      <c r="A38" s="103" t="s">
        <v>121</v>
      </c>
      <c r="B38" s="87" t="s">
        <v>53</v>
      </c>
      <c r="C38" s="223"/>
      <c r="D38" s="223"/>
      <c r="E38" s="223"/>
      <c r="F38" s="223"/>
      <c r="G38" s="223"/>
      <c r="H38" s="223"/>
      <c r="I38" s="224">
        <f t="shared" si="9"/>
        <v>0</v>
      </c>
      <c r="J38" s="224"/>
      <c r="K38" s="224">
        <f t="shared" si="10"/>
        <v>0</v>
      </c>
    </row>
    <row r="39" spans="1:11">
      <c r="A39" s="103" t="s">
        <v>122</v>
      </c>
      <c r="B39" s="87" t="s">
        <v>54</v>
      </c>
      <c r="C39" s="223"/>
      <c r="D39" s="223"/>
      <c r="E39" s="223"/>
      <c r="F39" s="223"/>
      <c r="G39" s="223"/>
      <c r="H39" s="223"/>
      <c r="I39" s="224">
        <f t="shared" si="9"/>
        <v>0</v>
      </c>
      <c r="J39" s="224"/>
      <c r="K39" s="224">
        <f t="shared" si="10"/>
        <v>0</v>
      </c>
    </row>
    <row r="40" spans="1:11">
      <c r="A40" s="103" t="s">
        <v>135</v>
      </c>
      <c r="B40" s="87" t="s">
        <v>55</v>
      </c>
      <c r="C40" s="223"/>
      <c r="D40" s="223"/>
      <c r="E40" s="223"/>
      <c r="F40" s="223"/>
      <c r="G40" s="223"/>
      <c r="H40" s="223"/>
      <c r="I40" s="224">
        <f t="shared" si="9"/>
        <v>0</v>
      </c>
      <c r="J40" s="224"/>
      <c r="K40" s="224">
        <f t="shared" si="10"/>
        <v>0</v>
      </c>
    </row>
    <row r="41" spans="1:11">
      <c r="A41" s="103" t="s">
        <v>123</v>
      </c>
      <c r="B41" s="87" t="s">
        <v>56</v>
      </c>
      <c r="C41" s="223"/>
      <c r="D41" s="223"/>
      <c r="E41" s="223"/>
      <c r="F41" s="223"/>
      <c r="G41" s="223">
        <v>-300184</v>
      </c>
      <c r="H41" s="223"/>
      <c r="I41" s="224">
        <f t="shared" si="9"/>
        <v>-300184</v>
      </c>
      <c r="J41" s="224"/>
      <c r="K41" s="224">
        <f t="shared" si="10"/>
        <v>-300184</v>
      </c>
    </row>
    <row r="42" spans="1:11">
      <c r="A42" s="103" t="s">
        <v>136</v>
      </c>
      <c r="B42" s="87" t="s">
        <v>57</v>
      </c>
      <c r="C42" s="223"/>
      <c r="D42" s="223"/>
      <c r="E42" s="223"/>
      <c r="F42" s="223"/>
      <c r="G42" s="223"/>
      <c r="H42" s="223"/>
      <c r="I42" s="224">
        <f t="shared" si="9"/>
        <v>0</v>
      </c>
      <c r="J42" s="224"/>
      <c r="K42" s="224">
        <f t="shared" si="10"/>
        <v>0</v>
      </c>
    </row>
    <row r="43" spans="1:11">
      <c r="A43" s="103" t="s">
        <v>124</v>
      </c>
      <c r="B43" s="87" t="s">
        <v>58</v>
      </c>
      <c r="C43" s="223"/>
      <c r="D43" s="223"/>
      <c r="E43" s="223"/>
      <c r="F43" s="223"/>
      <c r="G43" s="223"/>
      <c r="H43" s="223"/>
      <c r="I43" s="224">
        <f t="shared" si="9"/>
        <v>0</v>
      </c>
      <c r="J43" s="224"/>
      <c r="K43" s="224">
        <f t="shared" si="10"/>
        <v>0</v>
      </c>
    </row>
    <row r="44" spans="1:11" ht="24">
      <c r="A44" s="86" t="s">
        <v>137</v>
      </c>
      <c r="B44" s="87" t="s">
        <v>59</v>
      </c>
      <c r="C44" s="223"/>
      <c r="D44" s="223"/>
      <c r="E44" s="223"/>
      <c r="F44" s="223"/>
      <c r="G44" s="223"/>
      <c r="H44" s="223"/>
      <c r="I44" s="224">
        <f t="shared" si="9"/>
        <v>0</v>
      </c>
      <c r="J44" s="224"/>
      <c r="K44" s="224">
        <f t="shared" si="10"/>
        <v>0</v>
      </c>
    </row>
    <row r="45" spans="1:11">
      <c r="A45" s="103" t="s">
        <v>125</v>
      </c>
      <c r="B45" s="87" t="s">
        <v>60</v>
      </c>
      <c r="C45" s="223"/>
      <c r="D45" s="223"/>
      <c r="E45" s="223"/>
      <c r="F45" s="223"/>
      <c r="G45" s="223"/>
      <c r="H45" s="223"/>
      <c r="I45" s="224">
        <f t="shared" si="9"/>
        <v>0</v>
      </c>
      <c r="J45" s="224"/>
      <c r="K45" s="224">
        <f t="shared" si="10"/>
        <v>0</v>
      </c>
    </row>
    <row r="46" spans="1:11" s="85" customFormat="1" ht="24">
      <c r="A46" s="102" t="s">
        <v>126</v>
      </c>
      <c r="B46" s="84" t="s">
        <v>61</v>
      </c>
      <c r="C46" s="233">
        <f>SUM(C16:C17)+C30</f>
        <v>2755985</v>
      </c>
      <c r="D46" s="233">
        <f t="shared" ref="D46:K46" si="11">SUM(D16:D17)+D30</f>
        <v>0</v>
      </c>
      <c r="E46" s="233">
        <f t="shared" si="11"/>
        <v>0</v>
      </c>
      <c r="F46" s="233">
        <f t="shared" si="11"/>
        <v>156574</v>
      </c>
      <c r="G46" s="233">
        <f t="shared" si="11"/>
        <v>66697359</v>
      </c>
      <c r="H46" s="233">
        <f t="shared" si="11"/>
        <v>0</v>
      </c>
      <c r="I46" s="233">
        <f t="shared" si="11"/>
        <v>69609918</v>
      </c>
      <c r="J46" s="233">
        <f t="shared" si="11"/>
        <v>0</v>
      </c>
      <c r="K46" s="233">
        <f t="shared" si="11"/>
        <v>69609918</v>
      </c>
    </row>
    <row r="47" spans="1:11">
      <c r="A47" s="103" t="s">
        <v>127</v>
      </c>
      <c r="B47" s="87" t="s">
        <v>62</v>
      </c>
      <c r="C47" s="223"/>
      <c r="D47" s="223"/>
      <c r="E47" s="223"/>
      <c r="F47" s="223"/>
      <c r="G47" s="223"/>
      <c r="H47" s="223"/>
      <c r="I47" s="224">
        <f t="shared" si="9"/>
        <v>0</v>
      </c>
      <c r="J47" s="224"/>
      <c r="K47" s="224">
        <f>SUM(C47+D47+E47+F47+H47+J47)</f>
        <v>0</v>
      </c>
    </row>
    <row r="48" spans="1:11">
      <c r="A48" s="235" t="s">
        <v>129</v>
      </c>
      <c r="B48" s="87"/>
      <c r="C48" s="223"/>
      <c r="D48" s="223"/>
      <c r="E48" s="223"/>
      <c r="F48" s="223"/>
      <c r="G48" s="223"/>
      <c r="H48" s="223"/>
      <c r="I48" s="224"/>
      <c r="J48" s="224"/>
      <c r="K48" s="224"/>
    </row>
    <row r="49" spans="1:11">
      <c r="A49" s="235" t="s">
        <v>128</v>
      </c>
      <c r="B49" s="87"/>
      <c r="C49" s="223"/>
      <c r="D49" s="223"/>
      <c r="E49" s="223"/>
      <c r="F49" s="223"/>
      <c r="G49" s="223"/>
      <c r="H49" s="223"/>
      <c r="I49" s="224"/>
      <c r="J49" s="224"/>
      <c r="K49" s="224"/>
    </row>
    <row r="50" spans="1:11">
      <c r="A50" s="235" t="s">
        <v>130</v>
      </c>
      <c r="B50" s="87"/>
      <c r="C50" s="223"/>
      <c r="D50" s="223"/>
      <c r="E50" s="223"/>
      <c r="F50" s="223"/>
      <c r="G50" s="223"/>
      <c r="H50" s="223"/>
      <c r="I50" s="224"/>
      <c r="J50" s="224"/>
      <c r="K50" s="224"/>
    </row>
    <row r="51" spans="1:11">
      <c r="A51" s="103" t="s">
        <v>131</v>
      </c>
      <c r="B51" s="87" t="s">
        <v>63</v>
      </c>
      <c r="C51" s="233">
        <f t="shared" ref="C51:K51" si="12">C46+C47</f>
        <v>2755985</v>
      </c>
      <c r="D51" s="233">
        <f t="shared" si="12"/>
        <v>0</v>
      </c>
      <c r="E51" s="233">
        <f t="shared" si="12"/>
        <v>0</v>
      </c>
      <c r="F51" s="233">
        <f t="shared" si="12"/>
        <v>156574</v>
      </c>
      <c r="G51" s="233">
        <f t="shared" si="12"/>
        <v>66697359</v>
      </c>
      <c r="H51" s="233">
        <f t="shared" si="12"/>
        <v>0</v>
      </c>
      <c r="I51" s="233">
        <f t="shared" si="12"/>
        <v>69609918</v>
      </c>
      <c r="J51" s="233">
        <f t="shared" si="12"/>
        <v>0</v>
      </c>
      <c r="K51" s="233">
        <f t="shared" si="12"/>
        <v>69609918</v>
      </c>
    </row>
    <row r="52" spans="1:11">
      <c r="A52" s="104" t="s">
        <v>374</v>
      </c>
      <c r="B52" s="87" t="s">
        <v>36</v>
      </c>
      <c r="C52" s="233">
        <f>C53+C54</f>
        <v>0</v>
      </c>
      <c r="D52" s="233">
        <f t="shared" ref="D52:K52" si="13">D53+D54</f>
        <v>0</v>
      </c>
      <c r="E52" s="233">
        <f t="shared" si="13"/>
        <v>0</v>
      </c>
      <c r="F52" s="233">
        <f t="shared" si="13"/>
        <v>128981</v>
      </c>
      <c r="G52" s="233">
        <f t="shared" si="13"/>
        <v>5001762</v>
      </c>
      <c r="H52" s="233">
        <f t="shared" si="13"/>
        <v>0</v>
      </c>
      <c r="I52" s="233">
        <f t="shared" si="13"/>
        <v>5130743</v>
      </c>
      <c r="J52" s="233">
        <f t="shared" si="13"/>
        <v>0</v>
      </c>
      <c r="K52" s="233">
        <f t="shared" si="13"/>
        <v>5130743</v>
      </c>
    </row>
    <row r="53" spans="1:11">
      <c r="A53" s="103" t="s">
        <v>132</v>
      </c>
      <c r="B53" s="87" t="s">
        <v>64</v>
      </c>
      <c r="C53" s="223"/>
      <c r="D53" s="225"/>
      <c r="E53" s="225"/>
      <c r="F53" s="225"/>
      <c r="G53" s="223">
        <f>'[58]5'!H2461</f>
        <v>5001762</v>
      </c>
      <c r="H53" s="223"/>
      <c r="I53" s="224">
        <f t="shared" ref="I53:I80" si="14">SUM(C53:H53)</f>
        <v>5001762</v>
      </c>
      <c r="J53" s="224"/>
      <c r="K53" s="224">
        <f t="shared" ref="K53:K80" si="15">SUM(I53:J53)</f>
        <v>5001762</v>
      </c>
    </row>
    <row r="54" spans="1:11">
      <c r="A54" s="103" t="s">
        <v>375</v>
      </c>
      <c r="B54" s="87" t="s">
        <v>65</v>
      </c>
      <c r="C54" s="224">
        <f t="shared" ref="C54:K54" si="16">SUM(C56:C64)</f>
        <v>0</v>
      </c>
      <c r="D54" s="224">
        <f t="shared" si="16"/>
        <v>0</v>
      </c>
      <c r="E54" s="224">
        <f t="shared" si="16"/>
        <v>0</v>
      </c>
      <c r="F54" s="224">
        <f t="shared" si="16"/>
        <v>128981</v>
      </c>
      <c r="G54" s="224">
        <f t="shared" si="16"/>
        <v>0</v>
      </c>
      <c r="H54" s="224">
        <f t="shared" si="16"/>
        <v>0</v>
      </c>
      <c r="I54" s="224">
        <f t="shared" si="16"/>
        <v>128981</v>
      </c>
      <c r="J54" s="224">
        <f t="shared" si="16"/>
        <v>0</v>
      </c>
      <c r="K54" s="224">
        <f t="shared" si="16"/>
        <v>128981</v>
      </c>
    </row>
    <row r="55" spans="1:11">
      <c r="A55" s="86" t="s">
        <v>109</v>
      </c>
      <c r="B55" s="87"/>
      <c r="C55" s="223"/>
      <c r="D55" s="223"/>
      <c r="E55" s="223"/>
      <c r="F55" s="223"/>
      <c r="G55" s="223"/>
      <c r="H55" s="223"/>
      <c r="I55" s="224">
        <f t="shared" si="14"/>
        <v>0</v>
      </c>
      <c r="J55" s="227"/>
      <c r="K55" s="224">
        <f t="shared" si="15"/>
        <v>0</v>
      </c>
    </row>
    <row r="56" spans="1:11" ht="24">
      <c r="A56" s="86" t="s">
        <v>110</v>
      </c>
      <c r="B56" s="87" t="s">
        <v>66</v>
      </c>
      <c r="C56" s="225"/>
      <c r="D56" s="225"/>
      <c r="E56" s="225"/>
      <c r="F56" s="223"/>
      <c r="G56" s="225"/>
      <c r="H56" s="225"/>
      <c r="I56" s="224">
        <f t="shared" si="14"/>
        <v>0</v>
      </c>
      <c r="J56" s="224"/>
      <c r="K56" s="224">
        <f t="shared" si="15"/>
        <v>0</v>
      </c>
    </row>
    <row r="57" spans="1:11" ht="24">
      <c r="A57" s="86" t="s">
        <v>111</v>
      </c>
      <c r="B57" s="87" t="s">
        <v>67</v>
      </c>
      <c r="C57" s="223"/>
      <c r="D57" s="223"/>
      <c r="E57" s="223"/>
      <c r="F57" s="223"/>
      <c r="G57" s="223"/>
      <c r="H57" s="223"/>
      <c r="I57" s="224">
        <f t="shared" si="14"/>
        <v>0</v>
      </c>
      <c r="J57" s="224"/>
      <c r="K57" s="224">
        <f t="shared" si="15"/>
        <v>0</v>
      </c>
    </row>
    <row r="58" spans="1:11">
      <c r="A58" s="86" t="s">
        <v>112</v>
      </c>
      <c r="B58" s="87" t="s">
        <v>68</v>
      </c>
      <c r="C58" s="225"/>
      <c r="D58" s="225"/>
      <c r="E58" s="225"/>
      <c r="F58" s="223"/>
      <c r="G58" s="225"/>
      <c r="H58" s="225"/>
      <c r="I58" s="224">
        <f t="shared" si="14"/>
        <v>0</v>
      </c>
      <c r="J58" s="224"/>
      <c r="K58" s="224">
        <f t="shared" si="15"/>
        <v>0</v>
      </c>
    </row>
    <row r="59" spans="1:11" ht="24">
      <c r="A59" s="103" t="s">
        <v>133</v>
      </c>
      <c r="B59" s="87" t="s">
        <v>69</v>
      </c>
      <c r="C59" s="223"/>
      <c r="D59" s="223"/>
      <c r="E59" s="223"/>
      <c r="F59" s="223"/>
      <c r="G59" s="223"/>
      <c r="H59" s="223"/>
      <c r="I59" s="224">
        <f t="shared" si="14"/>
        <v>0</v>
      </c>
      <c r="J59" s="224"/>
      <c r="K59" s="224">
        <f t="shared" si="15"/>
        <v>0</v>
      </c>
    </row>
    <row r="60" spans="1:11">
      <c r="A60" s="86" t="s">
        <v>113</v>
      </c>
      <c r="B60" s="87" t="s">
        <v>70</v>
      </c>
      <c r="C60" s="223"/>
      <c r="D60" s="223"/>
      <c r="E60" s="223"/>
      <c r="F60" s="223"/>
      <c r="G60" s="223"/>
      <c r="H60" s="223"/>
      <c r="I60" s="224">
        <f t="shared" si="14"/>
        <v>0</v>
      </c>
      <c r="J60" s="224"/>
      <c r="K60" s="224">
        <f t="shared" si="15"/>
        <v>0</v>
      </c>
    </row>
    <row r="61" spans="1:11">
      <c r="A61" s="86" t="s">
        <v>114</v>
      </c>
      <c r="B61" s="87" t="s">
        <v>71</v>
      </c>
      <c r="C61" s="225"/>
      <c r="D61" s="225"/>
      <c r="E61" s="223"/>
      <c r="F61" s="223"/>
      <c r="G61" s="225"/>
      <c r="H61" s="225"/>
      <c r="I61" s="224">
        <f t="shared" si="14"/>
        <v>0</v>
      </c>
      <c r="J61" s="224"/>
      <c r="K61" s="224">
        <f t="shared" si="15"/>
        <v>0</v>
      </c>
    </row>
    <row r="62" spans="1:11" ht="23.25" customHeight="1">
      <c r="A62" s="103" t="s">
        <v>115</v>
      </c>
      <c r="B62" s="87" t="s">
        <v>72</v>
      </c>
      <c r="C62" s="225"/>
      <c r="D62" s="225"/>
      <c r="E62" s="225"/>
      <c r="F62" s="223"/>
      <c r="G62" s="225"/>
      <c r="H62" s="225"/>
      <c r="I62" s="224">
        <f t="shared" si="14"/>
        <v>0</v>
      </c>
      <c r="J62" s="224"/>
      <c r="K62" s="224">
        <f t="shared" si="15"/>
        <v>0</v>
      </c>
    </row>
    <row r="63" spans="1:11">
      <c r="A63" s="104" t="s">
        <v>116</v>
      </c>
      <c r="B63" s="87" t="s">
        <v>73</v>
      </c>
      <c r="C63" s="223"/>
      <c r="D63" s="223"/>
      <c r="E63" s="223"/>
      <c r="F63" s="223"/>
      <c r="G63" s="223"/>
      <c r="H63" s="223"/>
      <c r="I63" s="224">
        <f t="shared" si="14"/>
        <v>0</v>
      </c>
      <c r="J63" s="224"/>
      <c r="K63" s="224">
        <f t="shared" si="15"/>
        <v>0</v>
      </c>
    </row>
    <row r="64" spans="1:11">
      <c r="A64" s="103" t="s">
        <v>117</v>
      </c>
      <c r="B64" s="87" t="s">
        <v>74</v>
      </c>
      <c r="C64" s="225"/>
      <c r="D64" s="225"/>
      <c r="E64" s="225"/>
      <c r="F64" s="223">
        <v>128981</v>
      </c>
      <c r="G64" s="225"/>
      <c r="H64" s="225"/>
      <c r="I64" s="224">
        <f t="shared" si="14"/>
        <v>128981</v>
      </c>
      <c r="J64" s="224"/>
      <c r="K64" s="224">
        <f t="shared" si="15"/>
        <v>128981</v>
      </c>
    </row>
    <row r="65" spans="1:11">
      <c r="A65" s="103" t="s">
        <v>134</v>
      </c>
      <c r="B65" s="87" t="s">
        <v>75</v>
      </c>
      <c r="C65" s="233">
        <f>C67+SUM(C72:C80)</f>
        <v>0</v>
      </c>
      <c r="D65" s="233">
        <f t="shared" ref="D65:K65" si="17">D67+SUM(D72:D80)</f>
        <v>0</v>
      </c>
      <c r="E65" s="233">
        <f t="shared" si="17"/>
        <v>0</v>
      </c>
      <c r="F65" s="233">
        <f t="shared" si="17"/>
        <v>0</v>
      </c>
      <c r="G65" s="233">
        <f t="shared" si="17"/>
        <v>-3214167</v>
      </c>
      <c r="H65" s="233">
        <f t="shared" si="17"/>
        <v>0</v>
      </c>
      <c r="I65" s="233">
        <f t="shared" si="17"/>
        <v>-3214167</v>
      </c>
      <c r="J65" s="233">
        <f t="shared" si="17"/>
        <v>0</v>
      </c>
      <c r="K65" s="233">
        <f t="shared" si="17"/>
        <v>-3214167</v>
      </c>
    </row>
    <row r="66" spans="1:11">
      <c r="A66" s="86" t="s">
        <v>109</v>
      </c>
      <c r="B66" s="87"/>
      <c r="C66" s="234"/>
      <c r="D66" s="234"/>
      <c r="E66" s="234"/>
      <c r="F66" s="234"/>
      <c r="G66" s="234"/>
      <c r="H66" s="234"/>
      <c r="I66" s="224">
        <f t="shared" si="14"/>
        <v>0</v>
      </c>
      <c r="J66" s="227"/>
      <c r="K66" s="224">
        <f t="shared" si="15"/>
        <v>0</v>
      </c>
    </row>
    <row r="67" spans="1:11">
      <c r="A67" s="103" t="s">
        <v>384</v>
      </c>
      <c r="B67" s="87" t="s">
        <v>76</v>
      </c>
      <c r="C67" s="233">
        <f t="shared" ref="C67:K67" si="18">SUM(C69:C71)</f>
        <v>0</v>
      </c>
      <c r="D67" s="233">
        <f t="shared" si="18"/>
        <v>0</v>
      </c>
      <c r="E67" s="233">
        <f t="shared" si="18"/>
        <v>0</v>
      </c>
      <c r="F67" s="233">
        <f t="shared" si="18"/>
        <v>0</v>
      </c>
      <c r="G67" s="233">
        <f t="shared" si="18"/>
        <v>0</v>
      </c>
      <c r="H67" s="233">
        <f t="shared" si="18"/>
        <v>0</v>
      </c>
      <c r="I67" s="233">
        <f t="shared" si="18"/>
        <v>0</v>
      </c>
      <c r="J67" s="233">
        <f t="shared" si="18"/>
        <v>0</v>
      </c>
      <c r="K67" s="233">
        <f t="shared" si="18"/>
        <v>0</v>
      </c>
    </row>
    <row r="68" spans="1:11">
      <c r="A68" s="86" t="s">
        <v>109</v>
      </c>
      <c r="B68" s="87"/>
      <c r="C68" s="234"/>
      <c r="D68" s="234"/>
      <c r="E68" s="234"/>
      <c r="F68" s="234"/>
      <c r="G68" s="234"/>
      <c r="H68" s="234"/>
      <c r="I68" s="224">
        <f t="shared" si="14"/>
        <v>0</v>
      </c>
      <c r="J68" s="227"/>
      <c r="K68" s="224">
        <f t="shared" si="15"/>
        <v>0</v>
      </c>
    </row>
    <row r="69" spans="1:11">
      <c r="A69" s="103" t="s">
        <v>119</v>
      </c>
      <c r="B69" s="87"/>
      <c r="C69" s="223"/>
      <c r="D69" s="223"/>
      <c r="E69" s="223"/>
      <c r="F69" s="223"/>
      <c r="G69" s="223"/>
      <c r="H69" s="223"/>
      <c r="I69" s="224">
        <f t="shared" si="14"/>
        <v>0</v>
      </c>
      <c r="J69" s="224"/>
      <c r="K69" s="224">
        <f t="shared" si="15"/>
        <v>0</v>
      </c>
    </row>
    <row r="70" spans="1:11" ht="24">
      <c r="A70" s="103" t="s">
        <v>383</v>
      </c>
      <c r="B70" s="87"/>
      <c r="C70" s="223"/>
      <c r="D70" s="223"/>
      <c r="E70" s="223"/>
      <c r="F70" s="223"/>
      <c r="G70" s="223"/>
      <c r="H70" s="223"/>
      <c r="I70" s="224">
        <f t="shared" si="14"/>
        <v>0</v>
      </c>
      <c r="J70" s="224"/>
      <c r="K70" s="224">
        <f t="shared" si="15"/>
        <v>0</v>
      </c>
    </row>
    <row r="71" spans="1:11">
      <c r="A71" s="103" t="s">
        <v>385</v>
      </c>
      <c r="B71" s="87"/>
      <c r="C71" s="223"/>
      <c r="D71" s="223"/>
      <c r="E71" s="223"/>
      <c r="F71" s="223"/>
      <c r="G71" s="223"/>
      <c r="H71" s="223"/>
      <c r="I71" s="224">
        <f t="shared" si="14"/>
        <v>0</v>
      </c>
      <c r="J71" s="224"/>
      <c r="K71" s="224">
        <f t="shared" si="15"/>
        <v>0</v>
      </c>
    </row>
    <row r="72" spans="1:11">
      <c r="A72" s="103" t="s">
        <v>120</v>
      </c>
      <c r="B72" s="87" t="s">
        <v>77</v>
      </c>
      <c r="C72" s="223"/>
      <c r="D72" s="223"/>
      <c r="E72" s="223"/>
      <c r="F72" s="223"/>
      <c r="G72" s="223"/>
      <c r="H72" s="223"/>
      <c r="I72" s="224">
        <f t="shared" si="14"/>
        <v>0</v>
      </c>
      <c r="J72" s="224"/>
      <c r="K72" s="224">
        <f t="shared" si="15"/>
        <v>0</v>
      </c>
    </row>
    <row r="73" spans="1:11">
      <c r="A73" s="103" t="s">
        <v>121</v>
      </c>
      <c r="B73" s="87" t="s">
        <v>78</v>
      </c>
      <c r="C73" s="223"/>
      <c r="D73" s="223"/>
      <c r="E73" s="223"/>
      <c r="F73" s="223"/>
      <c r="G73" s="223"/>
      <c r="H73" s="223"/>
      <c r="I73" s="224">
        <f t="shared" si="14"/>
        <v>0</v>
      </c>
      <c r="J73" s="224"/>
      <c r="K73" s="224">
        <f t="shared" si="15"/>
        <v>0</v>
      </c>
    </row>
    <row r="74" spans="1:11">
      <c r="A74" s="103" t="s">
        <v>122</v>
      </c>
      <c r="B74" s="87" t="s">
        <v>79</v>
      </c>
      <c r="C74" s="223"/>
      <c r="D74" s="223"/>
      <c r="E74" s="223"/>
      <c r="F74" s="223"/>
      <c r="G74" s="223"/>
      <c r="H74" s="223"/>
      <c r="I74" s="224">
        <f t="shared" si="14"/>
        <v>0</v>
      </c>
      <c r="J74" s="224"/>
      <c r="K74" s="224">
        <f t="shared" si="15"/>
        <v>0</v>
      </c>
    </row>
    <row r="75" spans="1:11">
      <c r="A75" s="103" t="s">
        <v>135</v>
      </c>
      <c r="B75" s="87" t="s">
        <v>80</v>
      </c>
      <c r="C75" s="223"/>
      <c r="D75" s="223"/>
      <c r="E75" s="223"/>
      <c r="F75" s="223"/>
      <c r="G75" s="223"/>
      <c r="H75" s="223"/>
      <c r="I75" s="224">
        <f t="shared" si="14"/>
        <v>0</v>
      </c>
      <c r="J75" s="224"/>
      <c r="K75" s="224">
        <f t="shared" si="15"/>
        <v>0</v>
      </c>
    </row>
    <row r="76" spans="1:11">
      <c r="A76" s="103" t="s">
        <v>123</v>
      </c>
      <c r="B76" s="87" t="s">
        <v>81</v>
      </c>
      <c r="C76" s="223"/>
      <c r="D76" s="223"/>
      <c r="E76" s="223"/>
      <c r="F76" s="223"/>
      <c r="G76" s="223">
        <v>-3214167</v>
      </c>
      <c r="H76" s="223"/>
      <c r="I76" s="224">
        <f t="shared" si="14"/>
        <v>-3214167</v>
      </c>
      <c r="J76" s="224"/>
      <c r="K76" s="224">
        <f t="shared" si="15"/>
        <v>-3214167</v>
      </c>
    </row>
    <row r="77" spans="1:11">
      <c r="A77" s="103" t="s">
        <v>136</v>
      </c>
      <c r="B77" s="87" t="s">
        <v>82</v>
      </c>
      <c r="C77" s="223"/>
      <c r="D77" s="223"/>
      <c r="E77" s="223"/>
      <c r="F77" s="223"/>
      <c r="G77" s="223"/>
      <c r="H77" s="223"/>
      <c r="I77" s="224">
        <f t="shared" si="14"/>
        <v>0</v>
      </c>
      <c r="J77" s="224"/>
      <c r="K77" s="224">
        <f t="shared" si="15"/>
        <v>0</v>
      </c>
    </row>
    <row r="78" spans="1:11">
      <c r="A78" s="103" t="s">
        <v>124</v>
      </c>
      <c r="B78" s="87" t="s">
        <v>83</v>
      </c>
      <c r="C78" s="223"/>
      <c r="D78" s="223"/>
      <c r="E78" s="223"/>
      <c r="F78" s="223"/>
      <c r="G78" s="223"/>
      <c r="H78" s="223"/>
      <c r="I78" s="224">
        <f t="shared" si="14"/>
        <v>0</v>
      </c>
      <c r="J78" s="224"/>
      <c r="K78" s="224">
        <f t="shared" si="15"/>
        <v>0</v>
      </c>
    </row>
    <row r="79" spans="1:11" ht="24">
      <c r="A79" s="86" t="s">
        <v>137</v>
      </c>
      <c r="B79" s="87" t="s">
        <v>84</v>
      </c>
      <c r="C79" s="223"/>
      <c r="D79" s="223"/>
      <c r="E79" s="223"/>
      <c r="F79" s="223"/>
      <c r="G79" s="223"/>
      <c r="H79" s="223"/>
      <c r="I79" s="224">
        <f t="shared" si="14"/>
        <v>0</v>
      </c>
      <c r="J79" s="224"/>
      <c r="K79" s="224">
        <f t="shared" si="15"/>
        <v>0</v>
      </c>
    </row>
    <row r="80" spans="1:11">
      <c r="A80" s="103" t="s">
        <v>125</v>
      </c>
      <c r="B80" s="87" t="s">
        <v>85</v>
      </c>
      <c r="C80" s="223"/>
      <c r="D80" s="223"/>
      <c r="E80" s="223"/>
      <c r="F80" s="223"/>
      <c r="G80" s="223"/>
      <c r="H80" s="223"/>
      <c r="I80" s="224">
        <f t="shared" si="14"/>
        <v>0</v>
      </c>
      <c r="J80" s="224"/>
      <c r="K80" s="224">
        <f t="shared" si="15"/>
        <v>0</v>
      </c>
    </row>
    <row r="81" spans="1:11" s="85" customFormat="1" ht="24">
      <c r="A81" s="83" t="s">
        <v>390</v>
      </c>
      <c r="B81" s="84">
        <v>800</v>
      </c>
      <c r="C81" s="224">
        <f>SUM(C51+C52+C65)</f>
        <v>2755985</v>
      </c>
      <c r="D81" s="224">
        <f t="shared" ref="D81:K81" si="19">SUM(D51+D52+D65)</f>
        <v>0</v>
      </c>
      <c r="E81" s="224">
        <f t="shared" si="19"/>
        <v>0</v>
      </c>
      <c r="F81" s="224">
        <f t="shared" si="19"/>
        <v>285555</v>
      </c>
      <c r="G81" s="224">
        <f t="shared" si="19"/>
        <v>68484954</v>
      </c>
      <c r="H81" s="224">
        <f t="shared" si="19"/>
        <v>0</v>
      </c>
      <c r="I81" s="224">
        <f t="shared" si="19"/>
        <v>71526494</v>
      </c>
      <c r="J81" s="224">
        <f t="shared" si="19"/>
        <v>0</v>
      </c>
      <c r="K81" s="224">
        <f t="shared" si="19"/>
        <v>71526494</v>
      </c>
    </row>
    <row r="82" spans="1:11" s="91" customFormat="1" hidden="1">
      <c r="A82" s="72" t="s">
        <v>86</v>
      </c>
      <c r="B82" s="72"/>
      <c r="C82" s="90">
        <v>0</v>
      </c>
      <c r="D82" s="90">
        <v>0</v>
      </c>
      <c r="E82" s="90">
        <v>0</v>
      </c>
      <c r="F82" s="90">
        <v>0</v>
      </c>
      <c r="G82" s="90">
        <v>0</v>
      </c>
      <c r="H82" s="90"/>
      <c r="I82" s="72"/>
      <c r="J82" s="72">
        <v>0</v>
      </c>
      <c r="K82" s="72">
        <v>0</v>
      </c>
    </row>
    <row r="83" spans="1:11" s="91" customFormat="1" hidden="1">
      <c r="A83" s="92" t="s">
        <v>87</v>
      </c>
      <c r="B83" s="72"/>
      <c r="C83" s="90">
        <v>0</v>
      </c>
      <c r="D83" s="90">
        <v>0</v>
      </c>
      <c r="E83" s="90">
        <v>0</v>
      </c>
      <c r="F83" s="90">
        <v>0</v>
      </c>
      <c r="G83" s="90">
        <v>0</v>
      </c>
      <c r="H83" s="90"/>
      <c r="I83" s="72"/>
      <c r="J83" s="72">
        <v>0</v>
      </c>
      <c r="K83" s="72">
        <v>0</v>
      </c>
    </row>
    <row r="84" spans="1:11" s="95" customFormat="1">
      <c r="A84" s="93"/>
      <c r="B84" s="93"/>
      <c r="C84" s="94"/>
      <c r="D84" s="94"/>
      <c r="E84" s="94"/>
      <c r="F84" s="94"/>
      <c r="G84" s="94"/>
      <c r="H84" s="94"/>
      <c r="I84" s="93"/>
      <c r="J84" s="93"/>
      <c r="K84" s="93"/>
    </row>
    <row r="85" spans="1:11">
      <c r="A85" s="96"/>
      <c r="B85" s="77"/>
      <c r="C85" s="97"/>
      <c r="D85" s="71"/>
      <c r="E85" s="71"/>
      <c r="F85" s="71"/>
      <c r="G85" s="71"/>
      <c r="H85" s="71"/>
      <c r="I85" s="77"/>
      <c r="J85" s="77"/>
      <c r="K85" s="77"/>
    </row>
    <row r="86" spans="1:11" ht="12.75">
      <c r="A86" s="105" t="s">
        <v>150</v>
      </c>
      <c r="B86" s="31"/>
      <c r="C86" s="98"/>
      <c r="D86" s="31" t="s">
        <v>14</v>
      </c>
      <c r="E86" s="71"/>
      <c r="F86" s="71"/>
      <c r="G86" s="71"/>
      <c r="H86" s="71"/>
      <c r="I86" s="77"/>
      <c r="J86" s="77"/>
      <c r="K86" s="77"/>
    </row>
    <row r="87" spans="1:11" ht="12.75">
      <c r="A87" s="67" t="s">
        <v>138</v>
      </c>
      <c r="B87" s="31"/>
      <c r="C87" s="31"/>
      <c r="D87" s="55" t="s">
        <v>139</v>
      </c>
      <c r="E87" s="71"/>
      <c r="F87" s="71"/>
      <c r="G87" s="71"/>
      <c r="H87" s="71"/>
      <c r="I87" s="77"/>
      <c r="J87" s="77"/>
      <c r="K87" s="77"/>
    </row>
    <row r="88" spans="1:11" ht="12.75">
      <c r="A88" s="36"/>
      <c r="B88" s="31"/>
      <c r="C88" s="31"/>
      <c r="D88" s="31"/>
      <c r="E88" s="71"/>
      <c r="F88" s="71"/>
      <c r="G88" s="71"/>
      <c r="H88" s="71"/>
      <c r="I88" s="77"/>
      <c r="J88" s="77"/>
      <c r="K88" s="77"/>
    </row>
    <row r="89" spans="1:11" ht="12.75">
      <c r="A89" s="36"/>
      <c r="B89" s="43"/>
      <c r="C89" s="43"/>
      <c r="D89" s="43"/>
      <c r="E89" s="71"/>
      <c r="F89" s="71"/>
      <c r="G89" s="71"/>
      <c r="H89" s="71"/>
      <c r="I89" s="77"/>
      <c r="J89" s="77"/>
      <c r="K89" s="77"/>
    </row>
    <row r="90" spans="1:11" ht="12.75">
      <c r="A90" s="35" t="s">
        <v>151</v>
      </c>
      <c r="B90" s="43"/>
      <c r="C90" s="43"/>
      <c r="D90" s="43" t="s">
        <v>14</v>
      </c>
      <c r="E90" s="71"/>
      <c r="F90" s="71"/>
      <c r="G90" s="71"/>
      <c r="H90" s="71"/>
      <c r="I90" s="77"/>
      <c r="J90" s="77"/>
      <c r="K90" s="77"/>
    </row>
    <row r="91" spans="1:11" ht="12.75">
      <c r="A91" s="67" t="s">
        <v>138</v>
      </c>
      <c r="B91" s="43"/>
      <c r="C91" s="43"/>
      <c r="D91" s="43" t="s">
        <v>139</v>
      </c>
    </row>
    <row r="92" spans="1:11" ht="12.75">
      <c r="A92" s="30" t="s">
        <v>140</v>
      </c>
      <c r="B92" s="43"/>
      <c r="C92" s="43"/>
      <c r="D92" s="43"/>
    </row>
  </sheetData>
  <mergeCells count="6">
    <mergeCell ref="K12:K13"/>
    <mergeCell ref="A12:A13"/>
    <mergeCell ref="B12:B13"/>
    <mergeCell ref="I12:I13"/>
    <mergeCell ref="J12:J13"/>
    <mergeCell ref="C12:H12"/>
  </mergeCells>
  <pageMargins left="0.70866141732283472" right="0.70866141732283472" top="0.74803149606299213" bottom="0.43307086614173229" header="0.31496062992125984" footer="0.31496062992125984"/>
  <pageSetup paperSize="9" scale="65" fitToHeight="2" orientation="landscape" r:id="rId1"/>
  <headerFooter>
    <oddHeader>&amp;R&amp;A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</vt:vector>
  </TitlesOfParts>
  <Company>АО УМЗ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Н.Л.</dc:creator>
  <cp:lastModifiedBy>Пользователь Windows</cp:lastModifiedBy>
  <dcterms:created xsi:type="dcterms:W3CDTF">2020-04-07T08:26:55Z</dcterms:created>
  <dcterms:modified xsi:type="dcterms:W3CDTF">2020-11-16T08:22:13Z</dcterms:modified>
</cp:coreProperties>
</file>