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2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Ф3!$A$1:$D$105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Ф3!$A$1:$D$105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1" i="4" l="1"/>
  <c r="A90" i="4"/>
  <c r="A89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E67" i="4"/>
  <c r="E65" i="4" s="1"/>
  <c r="D67" i="4"/>
  <c r="D65" i="4" s="1"/>
  <c r="C67" i="4"/>
  <c r="C65" i="4" s="1"/>
  <c r="H65" i="4"/>
  <c r="G65" i="4"/>
  <c r="F65" i="4"/>
  <c r="I64" i="4"/>
  <c r="K64" i="4" s="1"/>
  <c r="I63" i="4"/>
  <c r="K63" i="4" s="1"/>
  <c r="I62" i="4"/>
  <c r="K62" i="4" s="1"/>
  <c r="I61" i="4"/>
  <c r="K61" i="4" s="1"/>
  <c r="G60" i="4"/>
  <c r="I60" i="4" s="1"/>
  <c r="K60" i="4" s="1"/>
  <c r="I59" i="4"/>
  <c r="K59" i="4" s="1"/>
  <c r="I58" i="4"/>
  <c r="K58" i="4" s="1"/>
  <c r="I57" i="4"/>
  <c r="K57" i="4" s="1"/>
  <c r="I56" i="4"/>
  <c r="K56" i="4" s="1"/>
  <c r="I55" i="4"/>
  <c r="J54" i="4"/>
  <c r="H54" i="4"/>
  <c r="H52" i="4" s="1"/>
  <c r="F54" i="4"/>
  <c r="E54" i="4"/>
  <c r="E52" i="4" s="1"/>
  <c r="D54" i="4"/>
  <c r="D52" i="4" s="1"/>
  <c r="C54" i="4"/>
  <c r="G53" i="4"/>
  <c r="I53" i="4" s="1"/>
  <c r="K53" i="4" s="1"/>
  <c r="J52" i="4"/>
  <c r="F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E32" i="4"/>
  <c r="E30" i="4" s="1"/>
  <c r="D32" i="4"/>
  <c r="D30" i="4" s="1"/>
  <c r="C32" i="4"/>
  <c r="C30" i="4" s="1"/>
  <c r="F30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E19" i="4"/>
  <c r="D19" i="4"/>
  <c r="D17" i="4" s="1"/>
  <c r="C19" i="4"/>
  <c r="C17" i="4" s="1"/>
  <c r="I18" i="4"/>
  <c r="K18" i="4" s="1"/>
  <c r="H17" i="4"/>
  <c r="F17" i="4"/>
  <c r="E17" i="4"/>
  <c r="J16" i="4"/>
  <c r="H16" i="4"/>
  <c r="G16" i="4"/>
  <c r="F16" i="4"/>
  <c r="E16" i="4"/>
  <c r="D16" i="4"/>
  <c r="C16" i="4"/>
  <c r="I15" i="4"/>
  <c r="K15" i="4" s="1"/>
  <c r="I14" i="4"/>
  <c r="K14" i="4" s="1"/>
  <c r="C10" i="4"/>
  <c r="C6" i="4"/>
  <c r="A104" i="3"/>
  <c r="A103" i="3"/>
  <c r="A102" i="3"/>
  <c r="A99" i="3"/>
  <c r="A98" i="3"/>
  <c r="A97" i="3"/>
  <c r="D82" i="3"/>
  <c r="C82" i="3"/>
  <c r="D76" i="3"/>
  <c r="C76" i="3"/>
  <c r="C73" i="3"/>
  <c r="C59" i="3" s="1"/>
  <c r="D59" i="3"/>
  <c r="D45" i="3"/>
  <c r="C45" i="3"/>
  <c r="C42" i="3"/>
  <c r="C36" i="3"/>
  <c r="C34" i="3" s="1"/>
  <c r="D34" i="3"/>
  <c r="C33" i="3"/>
  <c r="C26" i="3" s="1"/>
  <c r="D26" i="3"/>
  <c r="D43" i="3" s="1"/>
  <c r="B21" i="3"/>
  <c r="B20" i="3"/>
  <c r="A71" i="2"/>
  <c r="A70" i="2"/>
  <c r="A69" i="2"/>
  <c r="A66" i="2"/>
  <c r="A65" i="2"/>
  <c r="A64" i="2"/>
  <c r="D48" i="2"/>
  <c r="C48" i="2"/>
  <c r="D42" i="2"/>
  <c r="C34" i="2"/>
  <c r="D15" i="2"/>
  <c r="D18" i="2" s="1"/>
  <c r="D24" i="2" s="1"/>
  <c r="D26" i="2" s="1"/>
  <c r="D28" i="2" s="1"/>
  <c r="C15" i="2"/>
  <c r="C18" i="2" s="1"/>
  <c r="C9" i="2"/>
  <c r="C8" i="2"/>
  <c r="D134" i="1"/>
  <c r="D136" i="1" s="1"/>
  <c r="C134" i="1"/>
  <c r="C136" i="1" s="1"/>
  <c r="D115" i="1"/>
  <c r="C115" i="1"/>
  <c r="D112" i="1"/>
  <c r="C112" i="1"/>
  <c r="D105" i="1"/>
  <c r="C105" i="1"/>
  <c r="D90" i="1"/>
  <c r="C90" i="1"/>
  <c r="D87" i="1"/>
  <c r="C87" i="1"/>
  <c r="D80" i="1"/>
  <c r="C80" i="1"/>
  <c r="D73" i="1"/>
  <c r="C73" i="1"/>
  <c r="D60" i="1"/>
  <c r="C60" i="1"/>
  <c r="D56" i="1"/>
  <c r="C56" i="1"/>
  <c r="D45" i="1"/>
  <c r="C45" i="1"/>
  <c r="D32" i="1"/>
  <c r="C32" i="1"/>
  <c r="D22" i="1"/>
  <c r="C22" i="1"/>
  <c r="C42" i="1" s="1"/>
  <c r="F46" i="4" l="1"/>
  <c r="C46" i="4"/>
  <c r="J46" i="4"/>
  <c r="J51" i="4" s="1"/>
  <c r="J81" i="4" s="1"/>
  <c r="H46" i="4"/>
  <c r="H51" i="4" s="1"/>
  <c r="H81" i="4" s="1"/>
  <c r="G46" i="4"/>
  <c r="G51" i="4" s="1"/>
  <c r="C43" i="3"/>
  <c r="C89" i="3"/>
  <c r="D74" i="3"/>
  <c r="C74" i="3"/>
  <c r="C92" i="3" s="1"/>
  <c r="C94" i="3" s="1"/>
  <c r="D89" i="3"/>
  <c r="D31" i="2"/>
  <c r="D76" i="1"/>
  <c r="C126" i="1"/>
  <c r="D42" i="1"/>
  <c r="C102" i="1"/>
  <c r="C137" i="1" s="1"/>
  <c r="C76" i="1"/>
  <c r="C77" i="1" s="1"/>
  <c r="D102" i="1"/>
  <c r="D126" i="1"/>
  <c r="D137" i="1"/>
  <c r="C24" i="2"/>
  <c r="D29" i="2"/>
  <c r="D56" i="2" s="1"/>
  <c r="D49" i="2"/>
  <c r="D51" i="2" s="1"/>
  <c r="I30" i="4"/>
  <c r="K30" i="4" s="1"/>
  <c r="I17" i="4"/>
  <c r="K17" i="4" s="1"/>
  <c r="I65" i="4"/>
  <c r="K65" i="4" s="1"/>
  <c r="C51" i="4"/>
  <c r="D46" i="4"/>
  <c r="E46" i="4"/>
  <c r="F51" i="4"/>
  <c r="F81" i="4" s="1"/>
  <c r="C42" i="2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I46" i="4" l="1"/>
  <c r="K46" i="4" s="1"/>
  <c r="G52" i="4"/>
  <c r="I52" i="4" s="1"/>
  <c r="K52" i="4" s="1"/>
  <c r="D92" i="3"/>
  <c r="D94" i="3" s="1"/>
  <c r="D77" i="1"/>
  <c r="D138" i="1"/>
  <c r="C31" i="2"/>
  <c r="E51" i="4"/>
  <c r="E81" i="4" s="1"/>
  <c r="D51" i="4"/>
  <c r="D81" i="4" s="1"/>
  <c r="C26" i="2"/>
  <c r="C138" i="1"/>
  <c r="C81" i="4"/>
  <c r="G81" i="4" l="1"/>
  <c r="I81" i="4" s="1"/>
  <c r="K81" i="4" s="1"/>
  <c r="C28" i="2"/>
  <c r="I51" i="4"/>
  <c r="K51" i="4" s="1"/>
  <c r="C49" i="2" l="1"/>
  <c r="C51" i="2" s="1"/>
  <c r="C29" i="2"/>
  <c r="C56" i="2" l="1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<sst xmlns="http://schemas.openxmlformats.org/spreadsheetml/2006/main" count="505" uniqueCount="388">
  <si>
    <t>Приложение 1</t>
  </si>
  <si>
    <t>к приказу Первого заместителя Премьер-Министра Республики Казахстан –</t>
  </si>
  <si>
    <t>Министра финансов Республики Казахстан</t>
  </si>
  <si>
    <t>от 1 июля 2019 года № 665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</si>
  <si>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</si>
  <si>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</si>
  <si>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</si>
  <si>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</si>
  <si>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</si>
  <si>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</si>
  <si>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</si>
  <si>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</si>
  <si>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</si>
  <si>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</si>
  <si>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</si>
  <si>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</si>
  <si>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</si>
  <si>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</si>
  <si>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</si>
  <si>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</si>
  <si>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</si>
  <si>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</si>
  <si>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</si>
  <si>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</si>
  <si>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</si>
  <si>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</si>
  <si>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</si>
  <si>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</si>
  <si>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</si>
  <si>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</si>
  <si>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</si>
  <si>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</si>
  <si>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</si>
  <si>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</si>
  <si>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</si>
  <si>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</si>
  <si>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</si>
  <si>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</si>
  <si>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</si>
  <si>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</si>
  <si>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</si>
  <si>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</si>
  <si>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</si>
  <si>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</si>
  <si>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</si>
  <si>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</si>
  <si>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</si>
  <si>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</si>
  <si>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</si>
  <si>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Налоги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</si>
  <si>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</si>
  <si>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</si>
  <si>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</si>
  <si>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</si>
  <si>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</si>
  <si>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</si>
  <si>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</si>
  <si>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</si>
  <si>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</si>
  <si>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</si>
  <si>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</si>
  <si>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</si>
  <si>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</si>
  <si>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</si>
  <si>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</si>
  <si>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</si>
  <si>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</si>
  <si>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</si>
  <si>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</si>
  <si>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</si>
  <si>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</si>
  <si>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</si>
  <si>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</si>
  <si>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</si>
  <si>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</si>
  <si>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</si>
  <si>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</si>
  <si>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</si>
  <si>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</si>
  <si>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</si>
  <si>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</si>
  <si>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</si>
  <si>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</si>
  <si>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</si>
  <si>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</si>
  <si>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</si>
  <si>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</si>
  <si>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</si>
  <si>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</si>
  <si>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</si>
  <si>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</si>
  <si>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</si>
  <si>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</si>
  <si>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</si>
  <si>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</si>
  <si>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</si>
  <si>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</si>
  <si>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</si>
  <si>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</si>
  <si>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</si>
  <si>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</si>
  <si>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</si>
  <si>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</si>
  <si>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</si>
  <si>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</si>
  <si>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</si>
  <si>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</si>
  <si>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</si>
  <si>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</si>
  <si>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</si>
  <si>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</si>
  <si>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</si>
  <si>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</si>
  <si>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</si>
  <si>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</si>
  <si>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</si>
  <si>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</si>
  <si>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</si>
  <si>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</si>
  <si>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</si>
  <si>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</si>
  <si>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</si>
  <si>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</si>
  <si>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</si>
  <si>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</si>
  <si>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</si>
  <si>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</si>
  <si>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</si>
  <si>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</si>
  <si>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</si>
  <si>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</si>
  <si>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</si>
  <si>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</si>
  <si>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Заместитель Председателя Правления </t>
  </si>
  <si>
    <r>
      <t xml:space="preserve">по экономике и финансам                              </t>
    </r>
    <r>
      <rPr>
        <b/>
        <sz val="12"/>
        <color rgb="FF000000"/>
        <rFont val="Times New Roman"/>
        <family val="1"/>
        <charset val="204"/>
      </rPr>
      <t>Чеботарёва Людмила Анатольевна</t>
    </r>
  </si>
  <si>
    <t xml:space="preserve">                        </t>
  </si>
  <si>
    <t xml:space="preserve">                                                                                           (фамилия, имя, отчество)</t>
  </si>
  <si>
    <t>(подпись)</t>
  </si>
  <si>
    <r>
      <t xml:space="preserve">Главный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</si>
  <si>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 xml:space="preserve">                                                                                          (фамилия, имя, отчество)</t>
  </si>
  <si>
    <t>Место печати</t>
  </si>
  <si>
    <t>Приложение 2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</si>
  <si>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</si>
  <si>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</si>
  <si>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</si>
  <si>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</si>
  <si>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</si>
  <si>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</si>
  <si>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</si>
  <si>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</si>
  <si>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</si>
  <si>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</si>
  <si>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</si>
  <si>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</si>
  <si>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</si>
  <si>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</si>
  <si>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</si>
  <si>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</si>
  <si>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</si>
  <si>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</si>
  <si>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</si>
  <si>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</si>
  <si>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</si>
  <si>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</si>
  <si>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</si>
  <si>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</si>
  <si>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</si>
  <si>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</si>
  <si>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</si>
  <si>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</si>
  <si>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</si>
  <si>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</si>
  <si>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</si>
  <si>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</si>
  <si>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</si>
  <si>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</si>
  <si>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</si>
  <si>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</si>
  <si>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</si>
  <si>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</si>
  <si>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</si>
  <si>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</si>
  <si>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</si>
  <si>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</si>
  <si>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</si>
  <si>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</si>
  <si>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</si>
  <si>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</si>
  <si>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</si>
  <si>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</si>
  <si>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</si>
  <si>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</si>
  <si>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</si>
  <si>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</si>
  <si>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</si>
  <si>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</si>
  <si>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</si>
  <si>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</si>
  <si>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</si>
  <si>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</si>
  <si>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</si>
  <si>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</si>
  <si>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</si>
  <si>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</si>
  <si>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</si>
  <si>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</si>
  <si>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</si>
  <si>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</si>
  <si>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</si>
  <si>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</si>
  <si>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</si>
  <si>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</si>
  <si>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</si>
  <si>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Приложение 3</t>
  </si>
  <si>
    <r>
      <t xml:space="preserve">к </t>
    </r>
    <r>
      <rPr>
        <b/>
        <sz val="8"/>
        <color indexed="8"/>
        <rFont val="Times New Roman"/>
        <family val="1"/>
        <charset val="204"/>
      </rPr>
      <t>приказу Первого заместителя</t>
    </r>
  </si>
  <si>
    <t>Премьер-Министра</t>
  </si>
  <si>
    <t>Республики Казахстан -</t>
  </si>
  <si>
    <t xml:space="preserve">Министра финансов </t>
  </si>
  <si>
    <t>Республики Казахстан</t>
  </si>
  <si>
    <t>от 01 июля 2019 года №665</t>
  </si>
  <si>
    <t xml:space="preserve">                           Приложение №4</t>
  </si>
  <si>
    <t xml:space="preserve">          к приказу Министра финансов</t>
  </si>
  <si>
    <t xml:space="preserve">                      Республики Казахстан </t>
  </si>
  <si>
    <t xml:space="preserve">                  </t>
  </si>
  <si>
    <t xml:space="preserve">            от 28 июня 2017 года № 404</t>
  </si>
  <si>
    <t>Форма</t>
  </si>
  <si>
    <t xml:space="preserve">КОНСОЛИДИРОВАННЫЙ ОТЧЕТ О ДВИЖЕНИИ ДЕНЕЖНЫХ СРЕДСТВ  </t>
  </si>
  <si>
    <t>(прямой метод)</t>
  </si>
  <si>
    <t xml:space="preserve">по состоянию на </t>
  </si>
  <si>
    <t xml:space="preserve">Наименование организации                                              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</si>
  <si>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</si>
  <si>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</si>
  <si>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</si>
  <si>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</si>
  <si>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</si>
  <si>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</si>
  <si>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</si>
  <si>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</si>
  <si>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</si>
  <si>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</si>
  <si>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</si>
  <si>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</si>
  <si>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</si>
  <si>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</si>
  <si>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</si>
  <si>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</si>
  <si>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</si>
  <si>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</si>
  <si>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</si>
  <si>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</si>
  <si>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</si>
  <si>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</si>
  <si>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</si>
  <si>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</si>
  <si>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</si>
  <si>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</si>
  <si>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</si>
  <si>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</si>
  <si>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</si>
  <si>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</si>
  <si>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</si>
  <si>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</si>
  <si>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</si>
  <si>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</si>
  <si>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</si>
  <si>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</si>
  <si>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</si>
  <si>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</si>
  <si>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</si>
  <si>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</si>
  <si>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</si>
  <si>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</si>
  <si>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</si>
  <si>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</si>
  <si>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</si>
  <si>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</si>
  <si>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</si>
  <si>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</si>
  <si>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</si>
  <si>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</si>
  <si>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</si>
  <si>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</si>
  <si>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</si>
  <si>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</si>
  <si>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</si>
  <si>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</si>
  <si>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</si>
  <si>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</si>
  <si>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</si>
  <si>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</si>
  <si>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</si>
  <si>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</si>
  <si>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4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</si>
  <si>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</si>
  <si>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</si>
  <si>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</si>
  <si>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</si>
  <si>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</si>
  <si>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</si>
  <si>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</si>
  <si>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</si>
  <si>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</si>
  <si>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</si>
  <si>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</si>
  <si>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</si>
  <si>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</si>
  <si>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</si>
  <si>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</si>
  <si>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</si>
  <si>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</si>
  <si>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</si>
  <si>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</si>
  <si>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</si>
  <si>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</si>
  <si>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</si>
  <si>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</si>
  <si>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</si>
  <si>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</si>
  <si>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</si>
  <si>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</si>
  <si>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</si>
  <si>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</si>
  <si>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</si>
  <si>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</si>
  <si>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</si>
  <si>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</si>
  <si>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</si>
  <si>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</si>
  <si>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</si>
  <si>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</si>
  <si>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</si>
  <si>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</si>
  <si>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</si>
  <si>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</si>
  <si>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</si>
  <si>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</si>
  <si>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</si>
  <si>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</si>
  <si>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</si>
  <si>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</si>
  <si>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</si>
  <si>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</si>
  <si>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</si>
  <si>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</si>
  <si>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</si>
  <si>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</si>
  <si>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</si>
  <si>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</si>
  <si>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</si>
  <si>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</si>
  <si>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</si>
  <si>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</si>
  <si>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</si>
  <si>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</si>
  <si>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</si>
  <si>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</si>
  <si>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</si>
  <si>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</si>
  <si>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</si>
  <si>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</si>
  <si>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</si>
  <si>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</si>
  <si>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</si>
  <si>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</si>
  <si>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</si>
  <si>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</si>
  <si>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</si>
  <si>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</si>
  <si>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</si>
  <si>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</si>
  <si>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</si>
  <si>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</si>
  <si>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</si>
  <si>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</si>
  <si>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</si>
  <si>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</si>
  <si>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</si>
  <si>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</si>
  <si>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</si>
  <si>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</si>
  <si>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</si>
  <si>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</si>
  <si>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</si>
  <si>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</si>
  <si>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</si>
  <si>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</si>
  <si>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</si>
  <si>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31 декабря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</si>
</sst>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</numFmts>
  <fonts count="27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 val="singleAccounting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164" fontId="1" fillId="0" borderId="0"/>
    <xf numFmtId="164" fontId="1" fillId="0" borderId="0"/>
    <xf numFmtId="164" fontId="1" fillId="0" borderId="0"/>
  </cellStyleXfs>
  <cellXfs count="219">
    <xf numFmtId="164" fontId="0" fillId="0" borderId="0" xfId="0"/>
    <xf numFmtId="164" fontId="2" fillId="0" borderId="0" xfId="1" applyFont="1" applyAlignment="1">
      <alignment vertical="top" wrapText="1"/>
    </xf>
    <xf numFmtId="164" fontId="2" fillId="0" borderId="0" xfId="1" applyFont="1"/>
    <xf numFmtId="49" fontId="2" fillId="0" borderId="0" xfId="1" applyNumberFormat="1" applyFont="1" applyProtection="1">
      <protection locked="0"/>
    </xf>
    <xf numFmtId="164" fontId="3" fillId="0" borderId="0" xfId="0" applyFont="1" applyAlignment="1">
      <alignment horizontal="right"/>
    </xf>
    <xf numFmtId="164" fontId="4" fillId="0" borderId="0" xfId="1" applyFont="1" applyAlignment="1" applyProtection="1">
      <alignment horizontal="right"/>
      <protection locked="0"/>
    </xf>
    <xf numFmtId="165" fontId="3" fillId="0" borderId="0" xfId="1" applyNumberFormat="1" applyFont="1" applyAlignment="1" applyProtection="1">
      <alignment horizontal="right"/>
      <protection locked="0"/>
    </xf>
    <xf numFmtId="164" fontId="5" fillId="0" borderId="0" xfId="1" applyFont="1" applyProtection="1">
      <protection locked="0"/>
    </xf>
    <xf numFmtId="165" fontId="6" fillId="0" borderId="0" xfId="1" applyNumberFormat="1" applyFont="1" applyProtection="1">
      <protection locked="0"/>
    </xf>
    <xf numFmtId="165" fontId="5" fillId="0" borderId="0" xfId="1" applyNumberFormat="1" applyFont="1" applyProtection="1">
      <protection locked="0"/>
    </xf>
    <xf numFmtId="164" fontId="2" fillId="0" borderId="0" xfId="1" applyFont="1" applyProtection="1">
      <protection locked="0"/>
    </xf>
    <xf numFmtId="165" fontId="2" fillId="0" borderId="0" xfId="1" applyNumberFormat="1" applyFont="1" applyProtection="1">
      <protection locked="0"/>
    </xf>
    <xf numFmtId="0" fontId="7" fillId="0" borderId="0" xfId="1" applyNumberFormat="1" applyFont="1" applyAlignment="1">
      <alignment horizontal="right" vertical="top" wrapText="1"/>
    </xf>
    <xf numFmtId="0" fontId="7" fillId="0" borderId="0" xfId="1" applyNumberFormat="1" applyFont="1" applyAlignment="1" applyProtection="1">
      <alignment vertical="top" wrapText="1"/>
      <protection locked="0"/>
    </xf>
    <xf numFmtId="0" fontId="8" fillId="0" borderId="0" xfId="1" applyNumberFormat="1" applyFont="1" applyAlignment="1">
      <alignment horizontal="right" vertical="top" wrapText="1"/>
    </xf>
    <xf numFmtId="0" fontId="8" fillId="0" borderId="0" xfId="1" applyNumberFormat="1" applyFont="1" applyProtection="1">
      <protection locked="0"/>
    </xf>
    <xf numFmtId="14" fontId="8" fillId="0" borderId="0" xfId="1" applyNumberFormat="1" applyFont="1" applyAlignment="1" applyProtection="1">
      <alignment horizontal="left"/>
      <protection locked="0"/>
    </xf>
    <xf numFmtId="0" fontId="3" fillId="0" borderId="0" xfId="1" applyNumberFormat="1" applyFont="1" applyAlignment="1" applyProtection="1">
      <alignment vertical="top" wrapText="1"/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164" fontId="3" fillId="0" borderId="0" xfId="1" applyFont="1"/>
    <xf numFmtId="164" fontId="3" fillId="0" borderId="0" xfId="1" applyFont="1" applyAlignment="1">
      <alignment horizontal="center" vertical="center"/>
    </xf>
    <xf numFmtId="0" fontId="8" fillId="0" borderId="4" xfId="1" applyNumberFormat="1" applyFont="1" applyBorder="1" applyAlignment="1">
      <alignment vertical="top" wrapText="1"/>
    </xf>
    <xf numFmtId="0" fontId="8" fillId="0" borderId="4" xfId="1" applyNumberFormat="1" applyFont="1" applyBorder="1"/>
    <xf numFmtId="166" fontId="8" fillId="0" borderId="4" xfId="1" applyNumberFormat="1" applyFont="1" applyBorder="1" applyAlignment="1" applyProtection="1">
      <alignment horizontal="right"/>
      <protection locked="0"/>
    </xf>
    <xf numFmtId="164" fontId="7" fillId="0" borderId="0" xfId="1" applyFont="1"/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applyNumberFormat="1" applyFont="1" applyBorder="1" applyAlignment="1" applyProtection="1">
      <alignment horizontal="right" wrapText="1"/>
      <protection locked="0"/>
    </xf>
    <xf numFmtId="166" fontId="2" fillId="0" borderId="4" xfId="1" applyNumberFormat="1" applyFont="1" applyBorder="1" applyAlignment="1" applyProtection="1">
      <alignment horizontal="right"/>
      <protection locked="0"/>
    </xf>
    <xf numFmtId="166" fontId="2" fillId="0" borderId="4" xfId="1" applyNumberFormat="1" applyFont="1" applyBorder="1" applyAlignment="1">
      <alignment horizontal="right"/>
    </xf>
    <xf numFmtId="0" fontId="9" fillId="0" borderId="4" xfId="1" applyNumberFormat="1" applyFont="1" applyBorder="1" applyAlignment="1">
      <alignment horizontal="center"/>
    </xf>
    <xf numFmtId="164" fontId="9" fillId="0" borderId="0" xfId="1" applyFont="1"/>
    <xf numFmtId="166" fontId="9" fillId="0" borderId="4" xfId="1" applyNumberFormat="1" applyFont="1" applyBorder="1" applyAlignment="1" applyProtection="1">
      <alignment horizontal="right"/>
      <protection locked="0"/>
    </xf>
    <xf numFmtId="166" fontId="2" fillId="0" borderId="4" xfId="1" quotePrefix="1" applyNumberFormat="1" applyFont="1" applyBorder="1" applyAlignment="1">
      <alignment horizontal="right" wrapText="1"/>
    </xf>
    <xf numFmtId="164" fontId="3" fillId="0" borderId="5" xfId="0" applyFont="1" applyBorder="1" applyAlignment="1">
      <alignment horizontal="left" indent="2"/>
    </xf>
    <xf numFmtId="0" fontId="10" fillId="0" borderId="4" xfId="1" applyNumberFormat="1" applyFont="1" applyBorder="1" applyAlignment="1">
      <alignment horizontal="center"/>
    </xf>
    <xf numFmtId="166" fontId="10" fillId="0" borderId="4" xfId="1" applyNumberFormat="1" applyFont="1" applyBorder="1" applyAlignment="1" applyProtection="1">
      <alignment horizontal="right"/>
      <protection locked="0"/>
    </xf>
    <xf numFmtId="164" fontId="3" fillId="0" borderId="0" xfId="0" applyFont="1" applyAlignment="1">
      <alignment horizontal="left" indent="2"/>
    </xf>
    <xf numFmtId="49" fontId="2" fillId="0" borderId="4" xfId="1" applyNumberFormat="1" applyFont="1" applyBorder="1" applyAlignment="1">
      <alignment horizontal="center"/>
    </xf>
    <xf numFmtId="0" fontId="8" fillId="0" borderId="4" xfId="1" applyNumberFormat="1" applyFont="1" applyBorder="1" applyAlignment="1">
      <alignment horizontal="center"/>
    </xf>
    <xf numFmtId="166" fontId="8" fillId="0" borderId="4" xfId="1" quotePrefix="1" applyNumberFormat="1" applyFont="1" applyBorder="1" applyAlignment="1">
      <alignment horizontal="right" wrapText="1"/>
    </xf>
    <xf numFmtId="0" fontId="3" fillId="0" borderId="4" xfId="1" applyNumberFormat="1" applyFont="1" applyBorder="1" applyAlignment="1">
      <alignment vertical="top" wrapText="1"/>
    </xf>
    <xf numFmtId="0" fontId="3" fillId="0" borderId="4" xfId="1" applyNumberFormat="1" applyFont="1" applyBorder="1" applyAlignment="1">
      <alignment horizontal="center"/>
    </xf>
    <xf numFmtId="166" fontId="3" fillId="0" borderId="4" xfId="1" quotePrefix="1" applyNumberFormat="1" applyFont="1" applyBorder="1" applyAlignment="1">
      <alignment horizontal="right" wrapText="1"/>
    </xf>
    <xf numFmtId="164" fontId="3" fillId="0" borderId="4" xfId="0" applyFont="1" applyBorder="1" applyAlignment="1">
      <alignment horizontal="left"/>
    </xf>
    <xf numFmtId="164" fontId="3" fillId="0" borderId="4" xfId="0" applyFont="1" applyBorder="1" applyAlignment="1">
      <alignment horizontal="left" indent="2"/>
    </xf>
    <xf numFmtId="166" fontId="3" fillId="0" borderId="4" xfId="1" applyNumberFormat="1" applyFont="1" applyBorder="1" applyAlignment="1">
      <alignment horizontal="right"/>
    </xf>
    <xf numFmtId="0" fontId="8" fillId="0" borderId="4" xfId="1" applyNumberFormat="1" applyFont="1" applyBorder="1" applyAlignment="1">
      <alignment horizontal="left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166" fontId="8" fillId="0" borderId="4" xfId="1" applyNumberFormat="1" applyFont="1" applyBorder="1" applyAlignment="1" applyProtection="1">
      <alignment horizontal="right" vertical="center" wrapText="1"/>
      <protection locked="0"/>
    </xf>
    <xf numFmtId="164" fontId="7" fillId="0" borderId="0" xfId="1" applyFont="1" applyAlignment="1">
      <alignment horizontal="center" vertical="center"/>
    </xf>
    <xf numFmtId="0" fontId="3" fillId="0" borderId="4" xfId="0" applyNumberFormat="1" applyFont="1" applyBorder="1" applyAlignment="1" applyProtection="1">
      <alignment horizontal="left" indent="1"/>
      <protection hidden="1"/>
    </xf>
    <xf numFmtId="166" fontId="8" fillId="0" borderId="4" xfId="1" applyNumberFormat="1" applyFont="1" applyBorder="1" applyAlignment="1">
      <alignment horizontal="right"/>
    </xf>
    <xf numFmtId="0" fontId="3" fillId="0" borderId="4" xfId="0" applyNumberFormat="1" applyFont="1" applyBorder="1" applyAlignment="1" applyProtection="1">
      <alignment horizontal="left" wrapText="1" indent="1"/>
      <protection hidden="1"/>
    </xf>
    <xf numFmtId="0" fontId="2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Protection="1">
      <protection locked="0"/>
    </xf>
    <xf numFmtId="166" fontId="4" fillId="0" borderId="0" xfId="1" applyNumberFormat="1" applyFont="1"/>
    <xf numFmtId="164" fontId="3" fillId="0" borderId="0" xfId="1" applyFont="1" applyProtection="1">
      <protection locked="0"/>
    </xf>
    <xf numFmtId="0" fontId="2" fillId="0" borderId="0" xfId="1" applyNumberFormat="1" applyFont="1" applyAlignment="1" applyProtection="1">
      <alignment horizontal="center" vertical="top" wrapText="1"/>
      <protection locked="0"/>
    </xf>
    <xf numFmtId="164" fontId="3" fillId="0" borderId="0" xfId="0" applyFont="1" applyProtection="1">
      <protection locked="0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164" fontId="13" fillId="0" borderId="0" xfId="0" applyFont="1" applyProtection="1">
      <protection locked="0"/>
    </xf>
    <xf numFmtId="0" fontId="5" fillId="0" borderId="0" xfId="1" applyNumberFormat="1" applyFont="1" applyAlignment="1" applyProtection="1">
      <alignment horizontal="left" vertical="top" wrapText="1"/>
      <protection locked="0"/>
    </xf>
    <xf numFmtId="0" fontId="5" fillId="0" borderId="0" xfId="1" applyNumberFormat="1" applyFont="1" applyProtection="1">
      <protection locked="0"/>
    </xf>
    <xf numFmtId="164" fontId="14" fillId="0" borderId="0" xfId="1" applyFont="1" applyAlignment="1" applyProtection="1">
      <alignment horizontal="left" vertical="top" wrapText="1"/>
      <protection locked="0"/>
    </xf>
    <xf numFmtId="49" fontId="6" fillId="0" borderId="0" xfId="1" applyNumberFormat="1" applyFont="1" applyProtection="1">
      <protection locked="0"/>
    </xf>
    <xf numFmtId="165" fontId="3" fillId="0" borderId="0" xfId="1" applyNumberFormat="1" applyFont="1" applyProtection="1">
      <protection locked="0"/>
    </xf>
    <xf numFmtId="164" fontId="14" fillId="0" borderId="0" xfId="1" applyFont="1" applyAlignment="1">
      <alignment horizontal="left" vertical="top" wrapText="1"/>
    </xf>
    <xf numFmtId="164" fontId="6" fillId="0" borderId="0" xfId="1" applyFont="1" applyAlignment="1">
      <alignment horizontal="left" vertical="top" wrapText="1"/>
    </xf>
    <xf numFmtId="49" fontId="3" fillId="0" borderId="0" xfId="1" applyNumberFormat="1" applyFont="1" applyProtection="1">
      <protection locked="0"/>
    </xf>
    <xf numFmtId="164" fontId="3" fillId="0" borderId="0" xfId="1" applyFont="1" applyAlignment="1">
      <alignment vertical="top" wrapText="1"/>
    </xf>
    <xf numFmtId="0" fontId="3" fillId="0" borderId="0" xfId="1" applyNumberFormat="1" applyFont="1"/>
    <xf numFmtId="0" fontId="8" fillId="0" borderId="0" xfId="1" applyNumberFormat="1" applyFont="1" applyAlignment="1" applyProtection="1">
      <alignment horizontal="right"/>
      <protection locked="0"/>
    </xf>
    <xf numFmtId="49" fontId="7" fillId="0" borderId="0" xfId="1" applyNumberFormat="1" applyFont="1" applyProtection="1">
      <protection locked="0"/>
    </xf>
    <xf numFmtId="14" fontId="7" fillId="0" borderId="0" xfId="1" applyNumberFormat="1" applyFont="1" applyAlignment="1" applyProtection="1">
      <alignment horizontal="left"/>
      <protection locked="0"/>
    </xf>
    <xf numFmtId="0" fontId="3" fillId="0" borderId="0" xfId="1" applyNumberFormat="1" applyFont="1" applyAlignment="1">
      <alignment vertical="center"/>
    </xf>
    <xf numFmtId="166" fontId="3" fillId="0" borderId="4" xfId="0" applyNumberFormat="1" applyFont="1" applyBorder="1" applyAlignment="1" applyProtection="1">
      <alignment horizontal="left" wrapText="1"/>
      <protection locked="0"/>
    </xf>
    <xf numFmtId="166" fontId="3" fillId="0" borderId="4" xfId="0" applyNumberFormat="1" applyFont="1" applyBorder="1" applyAlignment="1" applyProtection="1">
      <alignment horizontal="left" vertical="top" wrapText="1"/>
      <protection locked="0"/>
    </xf>
    <xf numFmtId="0" fontId="7" fillId="0" borderId="0" xfId="1" applyNumberFormat="1" applyFont="1"/>
    <xf numFmtId="0" fontId="3" fillId="0" borderId="0" xfId="1" applyNumberFormat="1" applyFont="1" applyProtection="1">
      <protection locked="0"/>
    </xf>
    <xf numFmtId="164" fontId="16" fillId="0" borderId="0" xfId="0" applyFont="1" applyProtection="1">
      <protection locked="0"/>
    </xf>
    <xf numFmtId="164" fontId="3" fillId="0" borderId="0" xfId="0" applyFont="1"/>
    <xf numFmtId="164" fontId="19" fillId="0" borderId="0" xfId="0" applyFont="1" applyProtection="1">
      <protection locked="0"/>
    </xf>
    <xf numFmtId="164" fontId="20" fillId="0" borderId="0" xfId="0" applyFont="1" applyAlignment="1">
      <alignment horizontal="right" vertical="top"/>
    </xf>
    <xf numFmtId="164" fontId="19" fillId="0" borderId="0" xfId="0" applyFont="1"/>
    <xf numFmtId="3" fontId="20" fillId="0" borderId="0" xfId="0" applyNumberFormat="1" applyFont="1" applyAlignment="1">
      <alignment horizontal="right" vertical="top"/>
    </xf>
    <xf numFmtId="3" fontId="20" fillId="0" borderId="0" xfId="0" applyNumberFormat="1" applyFont="1" applyAlignment="1">
      <alignment horizontal="right"/>
    </xf>
    <xf numFmtId="164" fontId="20" fillId="0" borderId="0" xfId="0" applyFont="1"/>
    <xf numFmtId="164" fontId="19" fillId="0" borderId="0" xfId="0" applyFont="1" applyAlignment="1" applyProtection="1">
      <alignment horizontal="center" vertical="top"/>
      <protection locked="0"/>
    </xf>
    <xf numFmtId="164" fontId="20" fillId="0" borderId="0" xfId="0" applyFont="1" applyAlignment="1">
      <alignment horizontal="right"/>
    </xf>
    <xf numFmtId="164" fontId="3" fillId="0" borderId="0" xfId="0" applyFont="1" applyAlignment="1" applyProtection="1">
      <alignment horizontal="center" vertical="top"/>
      <protection locked="0"/>
    </xf>
    <xf numFmtId="164" fontId="22" fillId="0" borderId="0" xfId="0" applyFont="1" applyAlignment="1">
      <alignment horizontal="right"/>
    </xf>
    <xf numFmtId="0" fontId="7" fillId="0" borderId="0" xfId="0" applyNumberFormat="1" applyFont="1" applyAlignment="1" applyProtection="1">
      <alignment horizontal="center" vertical="top"/>
      <protection locked="0"/>
    </xf>
    <xf numFmtId="164" fontId="22" fillId="0" borderId="0" xfId="0" applyFont="1" applyAlignment="1">
      <alignment horizontal="center" vertical="top"/>
    </xf>
    <xf numFmtId="164" fontId="22" fillId="0" borderId="0" xfId="0" applyFont="1" applyAlignment="1">
      <alignment horizontal="center"/>
    </xf>
    <xf numFmtId="164" fontId="7" fillId="0" borderId="0" xfId="0" applyFont="1" applyAlignment="1">
      <alignment horizontal="center" vertical="top"/>
    </xf>
    <xf numFmtId="14" fontId="7" fillId="0" borderId="0" xfId="0" applyNumberFormat="1" applyFont="1" applyAlignment="1">
      <alignment horizontal="left" vertical="top"/>
    </xf>
    <xf numFmtId="0" fontId="7" fillId="0" borderId="0" xfId="0" applyNumberFormat="1" applyFont="1" applyAlignment="1" applyProtection="1">
      <alignment horizontal="right"/>
      <protection locked="0"/>
    </xf>
    <xf numFmtId="164" fontId="7" fillId="0" borderId="0" xfId="0" applyFont="1" applyProtection="1"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/>
    </xf>
    <xf numFmtId="0" fontId="7" fillId="0" borderId="4" xfId="0" applyNumberFormat="1" applyFont="1" applyBorder="1" applyAlignment="1" applyProtection="1">
      <alignment horizontal="center" vertical="top"/>
      <protection locked="0"/>
    </xf>
    <xf numFmtId="0" fontId="7" fillId="0" borderId="4" xfId="0" applyNumberFormat="1" applyFont="1" applyBorder="1" applyProtection="1">
      <protection locked="0"/>
    </xf>
    <xf numFmtId="0" fontId="7" fillId="0" borderId="4" xfId="0" applyNumberFormat="1" applyFont="1" applyBorder="1"/>
    <xf numFmtId="167" fontId="7" fillId="0" borderId="4" xfId="0" applyNumberFormat="1" applyFont="1" applyBorder="1" applyAlignment="1" applyProtection="1">
      <alignment horizontal="center" vertical="top"/>
      <protection locked="0"/>
    </xf>
    <xf numFmtId="3" fontId="7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7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3" applyNumberFormat="1" applyFont="1" applyBorder="1" applyAlignment="1" applyProtection="1">
      <alignment horizontal="right" wrapText="1"/>
      <protection locked="0"/>
    </xf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3" applyNumberFormat="1" applyFont="1" applyBorder="1" applyAlignment="1" applyProtection="1">
      <alignment horizontal="left" wrapText="1"/>
      <protection locked="0"/>
    </xf>
    <xf numFmtId="0" fontId="7" fillId="0" borderId="4" xfId="0" applyNumberFormat="1" applyFont="1" applyBorder="1" applyAlignment="1">
      <alignment wrapText="1"/>
    </xf>
    <xf numFmtId="3" fontId="7" fillId="0" borderId="4" xfId="0" applyNumberFormat="1" applyFont="1" applyBorder="1"/>
    <xf numFmtId="3" fontId="7" fillId="0" borderId="4" xfId="0" applyNumberFormat="1" applyFont="1" applyBorder="1" applyAlignment="1" applyProtection="1">
      <alignment horizontal="left" vertical="top" wrapText="1"/>
      <protection locked="0"/>
    </xf>
    <xf numFmtId="3" fontId="7" fillId="0" borderId="4" xfId="0" applyNumberFormat="1" applyFont="1" applyBorder="1" applyProtection="1">
      <protection locked="0"/>
    </xf>
    <xf numFmtId="0" fontId="3" fillId="0" borderId="4" xfId="0" applyNumberFormat="1" applyFont="1" applyBorder="1" applyAlignment="1">
      <alignment vertical="top" wrapText="1"/>
    </xf>
    <xf numFmtId="3" fontId="7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2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23" fillId="0" borderId="0" xfId="1" applyNumberFormat="1" applyFont="1" applyProtection="1">
      <protection locked="0"/>
    </xf>
    <xf numFmtId="0" fontId="24" fillId="0" borderId="0" xfId="1" applyNumberFormat="1" applyFont="1" applyProtection="1">
      <protection locked="0"/>
    </xf>
    <xf numFmtId="0" fontId="24" fillId="0" borderId="0" xfId="1" applyNumberFormat="1" applyFont="1" applyAlignment="1" applyProtection="1">
      <alignment wrapText="1"/>
      <protection locked="0"/>
    </xf>
    <xf numFmtId="0" fontId="23" fillId="0" borderId="0" xfId="1" applyNumberFormat="1" applyFont="1"/>
    <xf numFmtId="0" fontId="24" fillId="0" borderId="0" xfId="1" applyNumberFormat="1" applyFont="1" applyAlignment="1" applyProtection="1">
      <alignment horizontal="right"/>
      <protection locked="0"/>
    </xf>
    <xf numFmtId="0" fontId="25" fillId="0" borderId="0" xfId="1" applyNumberFormat="1" applyFont="1" applyAlignment="1" applyProtection="1">
      <alignment horizontal="right"/>
      <protection locked="0"/>
    </xf>
    <xf numFmtId="0" fontId="25" fillId="0" borderId="0" xfId="1" applyNumberFormat="1" applyFont="1" applyProtection="1">
      <protection locked="0"/>
    </xf>
    <xf numFmtId="0" fontId="25" fillId="0" borderId="0" xfId="1" applyNumberFormat="1" applyFont="1" applyAlignment="1" applyProtection="1">
      <alignment wrapText="1"/>
      <protection locked="0"/>
    </xf>
    <xf numFmtId="14" fontId="25" fillId="0" borderId="0" xfId="1" applyNumberFormat="1" applyFont="1" applyAlignment="1" applyProtection="1">
      <alignment horizontal="left" wrapText="1"/>
      <protection locked="0"/>
    </xf>
    <xf numFmtId="0" fontId="24" fillId="0" borderId="1" xfId="1" applyNumberFormat="1" applyFont="1" applyBorder="1" applyProtection="1">
      <protection locked="0"/>
    </xf>
    <xf numFmtId="0" fontId="24" fillId="0" borderId="1" xfId="1" applyNumberFormat="1" applyFont="1" applyBorder="1" applyAlignment="1" applyProtection="1">
      <alignment wrapText="1"/>
      <protection locked="0"/>
    </xf>
    <xf numFmtId="0" fontId="24" fillId="0" borderId="1" xfId="1" applyNumberFormat="1" applyFont="1" applyBorder="1" applyAlignment="1" applyProtection="1">
      <alignment horizontal="right"/>
      <protection locked="0"/>
    </xf>
    <xf numFmtId="0" fontId="23" fillId="0" borderId="0" xfId="1" applyNumberFormat="1" applyFont="1" applyAlignment="1">
      <alignment horizontal="center" vertical="center"/>
    </xf>
    <xf numFmtId="0" fontId="24" fillId="0" borderId="4" xfId="1" applyNumberFormat="1" applyFont="1" applyBorder="1" applyAlignment="1" applyProtection="1">
      <alignment horizontal="center" vertical="center" wrapText="1"/>
      <protection locked="0"/>
    </xf>
    <xf numFmtId="0" fontId="25" fillId="0" borderId="4" xfId="1" applyNumberFormat="1" applyFont="1" applyBorder="1" applyAlignment="1">
      <alignment wrapText="1"/>
    </xf>
    <xf numFmtId="49" fontId="25" fillId="0" borderId="4" xfId="1" applyNumberFormat="1" applyFont="1" applyBorder="1" applyAlignment="1" applyProtection="1">
      <alignment horizontal="center" wrapText="1"/>
      <protection locked="0"/>
    </xf>
    <xf numFmtId="166" fontId="24" fillId="0" borderId="4" xfId="1" applyNumberFormat="1" applyFont="1" applyBorder="1" applyAlignment="1" applyProtection="1">
      <alignment wrapText="1"/>
      <protection locked="0"/>
    </xf>
    <xf numFmtId="166" fontId="24" fillId="0" borderId="4" xfId="1" quotePrefix="1" applyNumberFormat="1" applyFont="1" applyBorder="1" applyAlignment="1" applyProtection="1">
      <alignment wrapText="1"/>
      <protection locked="0"/>
    </xf>
    <xf numFmtId="0" fontId="22" fillId="0" borderId="0" xfId="1" applyNumberFormat="1" applyFont="1"/>
    <xf numFmtId="0" fontId="24" fillId="0" borderId="4" xfId="1" applyNumberFormat="1" applyFont="1" applyBorder="1" applyAlignment="1">
      <alignment wrapText="1"/>
    </xf>
    <xf numFmtId="49" fontId="24" fillId="0" borderId="4" xfId="1" applyNumberFormat="1" applyFont="1" applyBorder="1" applyAlignment="1" applyProtection="1">
      <alignment horizontal="center" wrapText="1"/>
      <protection locked="0"/>
    </xf>
    <xf numFmtId="166" fontId="23" fillId="0" borderId="4" xfId="0" applyNumberFormat="1" applyFont="1" applyBorder="1" applyAlignment="1" applyProtection="1">
      <alignment wrapText="1"/>
      <protection locked="0"/>
    </xf>
    <xf numFmtId="166" fontId="24" fillId="0" borderId="4" xfId="1" quotePrefix="1" applyNumberFormat="1" applyFont="1" applyBorder="1" applyProtection="1">
      <protection locked="0"/>
    </xf>
    <xf numFmtId="166" fontId="24" fillId="0" borderId="4" xfId="1" applyNumberFormat="1" applyFont="1" applyBorder="1" applyProtection="1">
      <protection locked="0"/>
    </xf>
    <xf numFmtId="166" fontId="23" fillId="0" borderId="4" xfId="0" applyNumberFormat="1" applyFont="1" applyBorder="1" applyProtection="1">
      <protection locked="0"/>
    </xf>
    <xf numFmtId="166" fontId="23" fillId="0" borderId="4" xfId="0" quotePrefix="1" applyNumberFormat="1" applyFont="1" applyBorder="1" applyProtection="1">
      <protection locked="0"/>
    </xf>
    <xf numFmtId="0" fontId="24" fillId="0" borderId="4" xfId="1" applyNumberFormat="1" applyFont="1" applyBorder="1" applyAlignment="1">
      <alignment vertical="top" wrapText="1"/>
    </xf>
    <xf numFmtId="49" fontId="24" fillId="0" borderId="4" xfId="1" applyNumberFormat="1" applyFont="1" applyBorder="1" applyAlignment="1" applyProtection="1">
      <alignment horizontal="center" vertical="top" wrapText="1"/>
      <protection locked="0"/>
    </xf>
    <xf numFmtId="166" fontId="23" fillId="0" borderId="4" xfId="0" applyNumberFormat="1" applyFont="1" applyBorder="1" applyAlignment="1" applyProtection="1">
      <alignment vertical="top" wrapText="1"/>
      <protection locked="0"/>
    </xf>
    <xf numFmtId="166" fontId="24" fillId="0" borderId="4" xfId="1" applyNumberFormat="1" applyFont="1" applyBorder="1" applyAlignment="1" applyProtection="1">
      <alignment vertical="top" wrapText="1"/>
      <protection locked="0"/>
    </xf>
    <xf numFmtId="166" fontId="24" fillId="0" borderId="4" xfId="1" quotePrefix="1" applyNumberFormat="1" applyFont="1" applyBorder="1" applyAlignment="1" applyProtection="1">
      <alignment vertical="top" wrapText="1"/>
      <protection locked="0"/>
    </xf>
    <xf numFmtId="166" fontId="23" fillId="0" borderId="4" xfId="0" quotePrefix="1" applyNumberFormat="1" applyFont="1" applyBorder="1" applyAlignment="1" applyProtection="1">
      <alignment vertical="top"/>
      <protection locked="0"/>
    </xf>
    <xf numFmtId="0" fontId="23" fillId="0" borderId="0" xfId="1" applyNumberFormat="1" applyFont="1" applyAlignment="1">
      <alignment vertical="top"/>
    </xf>
    <xf numFmtId="166" fontId="24" fillId="0" borderId="4" xfId="1" quotePrefix="1" applyNumberFormat="1" applyFont="1" applyBorder="1" applyAlignment="1" applyProtection="1">
      <alignment horizontal="left" wrapText="1"/>
      <protection locked="0"/>
    </xf>
    <xf numFmtId="166" fontId="24" fillId="0" borderId="4" xfId="1" applyNumberFormat="1" applyFont="1" applyBorder="1" applyAlignment="1" applyProtection="1">
      <alignment horizontal="left" wrapText="1"/>
      <protection locked="0"/>
    </xf>
    <xf numFmtId="0" fontId="23" fillId="0" borderId="0" xfId="0" applyNumberFormat="1" applyFont="1" applyProtection="1">
      <protection locked="0"/>
    </xf>
    <xf numFmtId="0" fontId="23" fillId="0" borderId="0" xfId="0" applyNumberFormat="1" applyFont="1" applyAlignment="1" applyProtection="1">
      <alignment wrapText="1"/>
      <protection locked="0"/>
    </xf>
    <xf numFmtId="0" fontId="23" fillId="0" borderId="0" xfId="0" applyNumberFormat="1" applyFont="1"/>
    <xf numFmtId="0" fontId="24" fillId="0" borderId="0" xfId="1" applyNumberFormat="1" applyFont="1" applyAlignment="1" applyProtection="1">
      <alignment horizontal="left" wrapText="1"/>
      <protection locked="0"/>
    </xf>
    <xf numFmtId="0" fontId="25" fillId="0" borderId="0" xfId="1" applyNumberFormat="1" applyFont="1" applyAlignment="1" applyProtection="1">
      <alignment horizontal="left" wrapText="1"/>
      <protection locked="0"/>
    </xf>
    <xf numFmtId="164" fontId="26" fillId="0" borderId="0" xfId="0" applyFont="1" applyProtection="1">
      <protection locked="0"/>
    </xf>
    <xf numFmtId="49" fontId="23" fillId="0" borderId="0" xfId="1" applyNumberFormat="1" applyFont="1" applyProtection="1">
      <protection locked="0"/>
    </xf>
    <xf numFmtId="0" fontId="23" fillId="0" borderId="0" xfId="1" applyNumberFormat="1" applyFont="1" applyAlignment="1" applyProtection="1">
      <alignment wrapText="1"/>
      <protection locked="0"/>
    </xf>
    <xf numFmtId="0" fontId="3" fillId="0" borderId="4" xfId="0" applyNumberFormat="1" applyFont="1" applyFill="1" applyBorder="1" applyAlignment="1" applyProtection="1">
      <alignment horizontal="left" wrapText="1" indent="1"/>
      <protection hidden="1"/>
    </xf>
    <xf numFmtId="49" fontId="24" fillId="0" borderId="4" xfId="1" applyNumberFormat="1" applyFont="1" applyFill="1" applyBorder="1" applyAlignment="1" applyProtection="1">
      <alignment horizontal="center" wrapText="1"/>
      <protection locked="0"/>
    </xf>
    <xf numFmtId="166" fontId="24" fillId="0" borderId="4" xfId="1" applyNumberFormat="1" applyFont="1" applyFill="1" applyBorder="1" applyAlignment="1" applyProtection="1">
      <alignment wrapText="1"/>
      <protection locked="0"/>
    </xf>
    <xf numFmtId="166" fontId="24" fillId="0" borderId="4" xfId="1" quotePrefix="1" applyNumberFormat="1" applyFont="1" applyFill="1" applyBorder="1" applyAlignment="1" applyProtection="1">
      <alignment wrapText="1"/>
      <protection locked="0"/>
    </xf>
    <xf numFmtId="0" fontId="24" fillId="0" borderId="4" xfId="1" applyNumberFormat="1" applyFont="1" applyFill="1" applyBorder="1" applyAlignment="1">
      <alignment wrapText="1"/>
    </xf>
    <xf numFmtId="166" fontId="24" fillId="0" borderId="4" xfId="1" quotePrefix="1" applyNumberFormat="1" applyFont="1" applyFill="1" applyBorder="1" applyAlignment="1" applyProtection="1">
      <alignment horizontal="left" wrapText="1"/>
      <protection locked="0"/>
    </xf>
    <xf numFmtId="166" fontId="24" fillId="0" borderId="4" xfId="1" quotePrefix="1" applyNumberFormat="1" applyFont="1" applyFill="1" applyBorder="1" applyProtection="1">
      <protection locked="0"/>
    </xf>
    <xf numFmtId="166" fontId="23" fillId="0" borderId="4" xfId="0" applyNumberFormat="1" applyFont="1" applyFill="1" applyBorder="1" applyAlignment="1" applyProtection="1">
      <alignment wrapText="1"/>
      <protection locked="0"/>
    </xf>
    <xf numFmtId="166" fontId="24" fillId="0" borderId="4" xfId="1" applyNumberFormat="1" applyFont="1" applyFill="1" applyBorder="1" applyProtection="1">
      <protection locked="0"/>
    </xf>
    <xf numFmtId="1" fontId="6" fillId="0" borderId="0" xfId="1" applyNumberFormat="1" applyFont="1" applyFill="1" applyAlignment="1" applyProtection="1">
      <alignment horizontal="left"/>
      <protection locked="0"/>
    </xf>
    <xf numFmtId="0" fontId="3" fillId="0" borderId="0" xfId="1" applyNumberFormat="1" applyFont="1" applyAlignment="1">
      <alignment horizontal="right"/>
    </xf>
    <xf numFmtId="0" fontId="7" fillId="0" borderId="0" xfId="1" applyNumberFormat="1" applyFont="1" applyAlignment="1" applyProtection="1">
      <alignment horizontal="right"/>
      <protection locked="0"/>
    </xf>
    <xf numFmtId="0" fontId="3" fillId="0" borderId="1" xfId="1" applyNumberFormat="1" applyFont="1" applyBorder="1" applyAlignment="1" applyProtection="1">
      <alignment horizontal="right"/>
      <protection locked="0"/>
    </xf>
    <xf numFmtId="0" fontId="3" fillId="0" borderId="1" xfId="1" applyNumberFormat="1" applyFont="1" applyBorder="1" applyAlignment="1">
      <alignment horizontal="right"/>
    </xf>
    <xf numFmtId="0" fontId="3" fillId="0" borderId="4" xfId="1" applyNumberFormat="1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166" fontId="3" fillId="0" borderId="4" xfId="1" applyNumberFormat="1" applyFont="1" applyBorder="1" applyProtection="1">
      <protection locked="0"/>
    </xf>
    <xf numFmtId="0" fontId="7" fillId="0" borderId="4" xfId="1" applyNumberFormat="1" applyFont="1" applyBorder="1" applyAlignment="1">
      <alignment wrapText="1"/>
    </xf>
    <xf numFmtId="49" fontId="7" fillId="0" borderId="4" xfId="1" applyNumberFormat="1" applyFont="1" applyBorder="1" applyAlignment="1">
      <alignment horizontal="center"/>
    </xf>
    <xf numFmtId="166" fontId="7" fillId="0" borderId="4" xfId="1" quotePrefix="1" applyNumberFormat="1" applyFont="1" applyBorder="1" applyAlignment="1">
      <alignment horizontal="center"/>
    </xf>
    <xf numFmtId="166" fontId="3" fillId="0" borderId="5" xfId="1" applyNumberFormat="1" applyFont="1" applyBorder="1" applyProtection="1">
      <protection locked="0"/>
    </xf>
    <xf numFmtId="166" fontId="7" fillId="0" borderId="4" xfId="1" applyNumberFormat="1" applyFont="1" applyBorder="1" applyProtection="1">
      <protection locked="0"/>
    </xf>
    <xf numFmtId="166" fontId="7" fillId="0" borderId="5" xfId="1" applyNumberFormat="1" applyFont="1" applyBorder="1" applyProtection="1">
      <protection locked="0"/>
    </xf>
    <xf numFmtId="0" fontId="3" fillId="0" borderId="4" xfId="1" applyNumberFormat="1" applyFont="1" applyBorder="1"/>
    <xf numFmtId="4" fontId="3" fillId="0" borderId="4" xfId="1" applyNumberFormat="1" applyFont="1" applyBorder="1" applyProtection="1">
      <protection locked="0"/>
    </xf>
    <xf numFmtId="0" fontId="3" fillId="0" borderId="0" xfId="1" applyNumberFormat="1" applyFont="1" applyAlignment="1" applyProtection="1">
      <alignment wrapText="1"/>
      <protection locked="0"/>
    </xf>
    <xf numFmtId="0" fontId="3" fillId="0" borderId="0" xfId="1" applyNumberFormat="1" applyFont="1" applyAlignment="1" applyProtection="1">
      <alignment horizontal="center" wrapText="1"/>
      <protection locked="0"/>
    </xf>
    <xf numFmtId="0" fontId="7" fillId="0" borderId="0" xfId="1" applyNumberFormat="1" applyFont="1" applyAlignment="1" applyProtection="1">
      <alignment wrapText="1"/>
      <protection locked="0"/>
    </xf>
    <xf numFmtId="166" fontId="3" fillId="0" borderId="0" xfId="1" applyNumberFormat="1" applyFont="1"/>
    <xf numFmtId="166" fontId="22" fillId="0" borderId="0" xfId="1" applyNumberFormat="1" applyFont="1"/>
    <xf numFmtId="164" fontId="5" fillId="0" borderId="0" xfId="1" applyFont="1" applyAlignment="1" applyProtection="1">
      <alignment horizontal="left" wrapText="1"/>
      <protection locked="0"/>
    </xf>
    <xf numFmtId="164" fontId="5" fillId="0" borderId="0" xfId="1" applyFont="1" applyAlignment="1" applyProtection="1">
      <alignment horizontal="left" vertical="top" wrapText="1"/>
      <protection locked="0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24" fillId="0" borderId="2" xfId="1" applyNumberFormat="1" applyFont="1" applyBorder="1" applyAlignment="1" applyProtection="1">
      <alignment horizontal="center" vertical="center" wrapText="1"/>
      <protection locked="0"/>
    </xf>
    <xf numFmtId="0" fontId="24" fillId="0" borderId="3" xfId="1" applyNumberFormat="1" applyFont="1" applyBorder="1" applyAlignment="1" applyProtection="1">
      <alignment horizontal="center" vertical="center" wrapText="1"/>
      <protection locked="0"/>
    </xf>
    <xf numFmtId="0" fontId="24" fillId="0" borderId="6" xfId="1" applyNumberFormat="1" applyFont="1" applyBorder="1" applyAlignment="1" applyProtection="1">
      <alignment horizontal="center" vertical="center" wrapText="1"/>
      <protection locked="0"/>
    </xf>
    <xf numFmtId="0" fontId="24" fillId="0" borderId="7" xfId="1" applyNumberFormat="1" applyFont="1" applyBorder="1" applyAlignment="1" applyProtection="1">
      <alignment horizontal="center" vertical="center" wrapText="1"/>
      <protection locked="0"/>
    </xf>
    <xf numFmtId="0" fontId="24" fillId="0" borderId="5" xfId="1" applyNumberFormat="1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 2" xfId="1"/>
    <cellStyle name="Обычный 2 2 2 3" xfId="2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0\4&#1082;&#1074;20\&#1082;&#1086;&#1085;&#1089;\&#1059;&#1052;&#1047;_12_2020_&#1095;&#1072;&#1089;&#1090;&#1100;_1%20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 "/>
    </sheetNames>
    <sheetDataSet>
      <sheetData sheetId="0"/>
      <sheetData sheetId="1"/>
      <sheetData sheetId="2"/>
      <sheetData sheetId="3"/>
      <sheetData sheetId="4"/>
      <sheetData sheetId="5"/>
      <sheetData sheetId="6">
        <row r="2463">
          <cell r="H2463">
            <v>5478678</v>
          </cell>
        </row>
        <row r="2468">
          <cell r="H2468">
            <v>-497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8"/>
  <sheetViews>
    <sheetView topLeftCell="A3" zoomScaleNormal="100" workbookViewId="0">
      <selection activeCell="C21" sqref="C21:D137"/>
    </sheetView>
  </sheetViews>
  <sheetFormatPr defaultColWidth="9.42578125" defaultRowHeight="12.75" outlineLevelRow="2" x14ac:dyDescent="0.2"/>
  <cols>
    <col min="1" max="1" width="83.85546875" style="71" customWidth="1"/>
    <col min="2" max="2" width="7.5703125" style="20" customWidth="1"/>
    <col min="3" max="3" width="23.5703125" style="70" customWidth="1"/>
    <col min="4" max="4" width="22.28515625" style="67" customWidth="1"/>
    <col min="5" max="6" width="13.5703125" style="20" bestFit="1" customWidth="1"/>
    <col min="7" max="8" width="15.42578125" style="20" bestFit="1" customWidth="1"/>
    <col min="9" max="16384" width="9.42578125" style="20"/>
  </cols>
  <sheetData>
    <row r="1" spans="1:4" x14ac:dyDescent="0.2">
      <c r="A1" s="1"/>
      <c r="B1" s="2"/>
      <c r="C1" s="3"/>
      <c r="D1" s="4" t="s">
        <v>0</v>
      </c>
    </row>
    <row r="2" spans="1:4" x14ac:dyDescent="0.2">
      <c r="A2" s="1"/>
      <c r="B2" s="2"/>
      <c r="C2" s="3"/>
      <c r="D2" s="4" t="s">
        <v>1</v>
      </c>
    </row>
    <row r="3" spans="1:4" x14ac:dyDescent="0.2">
      <c r="A3" s="1"/>
      <c r="B3" s="2"/>
      <c r="C3" s="3"/>
      <c r="D3" s="4" t="s">
        <v>2</v>
      </c>
    </row>
    <row r="4" spans="1:4" x14ac:dyDescent="0.2">
      <c r="A4" s="1"/>
      <c r="B4" s="2"/>
      <c r="C4" s="3"/>
      <c r="D4" s="4" t="s">
        <v>3</v>
      </c>
    </row>
    <row r="5" spans="1:4" x14ac:dyDescent="0.2">
      <c r="A5" s="1"/>
      <c r="B5" s="2"/>
      <c r="C5" s="5"/>
      <c r="D5" s="6" t="s">
        <v>4</v>
      </c>
    </row>
    <row r="6" spans="1:4" ht="15.75" x14ac:dyDescent="0.25">
      <c r="A6" s="1" t="s">
        <v>5</v>
      </c>
      <c r="B6" s="2"/>
      <c r="C6" s="7" t="s">
        <v>6</v>
      </c>
      <c r="D6" s="8"/>
    </row>
    <row r="7" spans="1:4" ht="15.75" x14ac:dyDescent="0.25">
      <c r="A7" s="1" t="s">
        <v>7</v>
      </c>
      <c r="B7" s="2"/>
      <c r="C7" s="208" t="s">
        <v>8</v>
      </c>
      <c r="D7" s="208"/>
    </row>
    <row r="8" spans="1:4" ht="15.75" x14ac:dyDescent="0.25">
      <c r="A8" s="1" t="s">
        <v>9</v>
      </c>
      <c r="B8" s="2"/>
      <c r="C8" s="7" t="s">
        <v>10</v>
      </c>
      <c r="D8" s="8"/>
    </row>
    <row r="9" spans="1:4" ht="15.75" x14ac:dyDescent="0.25">
      <c r="A9" s="1" t="s">
        <v>11</v>
      </c>
      <c r="B9" s="2"/>
      <c r="C9" s="7" t="s">
        <v>12</v>
      </c>
      <c r="D9" s="9"/>
    </row>
    <row r="10" spans="1:4" ht="15.75" x14ac:dyDescent="0.25">
      <c r="A10" s="1" t="s">
        <v>13</v>
      </c>
      <c r="B10" s="2"/>
      <c r="C10" s="7" t="s">
        <v>14</v>
      </c>
      <c r="D10" s="9"/>
    </row>
    <row r="11" spans="1:4" ht="15.75" x14ac:dyDescent="0.25">
      <c r="A11" s="1" t="s">
        <v>15</v>
      </c>
      <c r="B11" s="2"/>
      <c r="C11" s="187">
        <v>3802</v>
      </c>
      <c r="D11" s="9"/>
    </row>
    <row r="12" spans="1:4" ht="15.75" x14ac:dyDescent="0.25">
      <c r="A12" s="1" t="s">
        <v>16</v>
      </c>
      <c r="B12" s="2"/>
      <c r="C12" s="7" t="s">
        <v>17</v>
      </c>
      <c r="D12" s="9"/>
    </row>
    <row r="13" spans="1:4" ht="15.75" x14ac:dyDescent="0.2">
      <c r="A13" s="1" t="s">
        <v>18</v>
      </c>
      <c r="B13" s="2"/>
      <c r="C13" s="209" t="s">
        <v>19</v>
      </c>
      <c r="D13" s="209"/>
    </row>
    <row r="14" spans="1:4" x14ac:dyDescent="0.2">
      <c r="A14" s="1"/>
      <c r="B14" s="2"/>
      <c r="C14" s="10"/>
      <c r="D14" s="11"/>
    </row>
    <row r="15" spans="1:4" x14ac:dyDescent="0.2">
      <c r="A15" s="12" t="s">
        <v>20</v>
      </c>
      <c r="B15" s="13"/>
      <c r="C15" s="13"/>
      <c r="D15" s="13"/>
    </row>
    <row r="16" spans="1:4" x14ac:dyDescent="0.2">
      <c r="A16" s="14" t="s">
        <v>21</v>
      </c>
      <c r="B16" s="15"/>
      <c r="C16" s="16">
        <v>44196</v>
      </c>
      <c r="D16" s="15"/>
    </row>
    <row r="17" spans="1:8" x14ac:dyDescent="0.2">
      <c r="A17" s="17"/>
      <c r="B17" s="18"/>
      <c r="C17" s="18"/>
      <c r="D17" s="19" t="s">
        <v>22</v>
      </c>
    </row>
    <row r="18" spans="1:8" s="21" customFormat="1" ht="25.5" customHeight="1" x14ac:dyDescent="0.2">
      <c r="A18" s="210" t="s">
        <v>23</v>
      </c>
      <c r="B18" s="210" t="s">
        <v>24</v>
      </c>
      <c r="C18" s="210" t="s">
        <v>25</v>
      </c>
      <c r="D18" s="210" t="s">
        <v>26</v>
      </c>
    </row>
    <row r="19" spans="1:8" s="21" customFormat="1" x14ac:dyDescent="0.2">
      <c r="A19" s="211"/>
      <c r="B19" s="211"/>
      <c r="C19" s="211"/>
      <c r="D19" s="211"/>
    </row>
    <row r="20" spans="1:8" s="25" customFormat="1" x14ac:dyDescent="0.2">
      <c r="A20" s="22" t="s">
        <v>27</v>
      </c>
      <c r="B20" s="23"/>
      <c r="C20" s="24"/>
      <c r="D20" s="24"/>
    </row>
    <row r="21" spans="1:8" x14ac:dyDescent="0.2">
      <c r="A21" s="26" t="s">
        <v>28</v>
      </c>
      <c r="B21" s="27" t="s">
        <v>29</v>
      </c>
      <c r="C21" s="28">
        <v>11793503</v>
      </c>
      <c r="D21" s="28">
        <v>10335554</v>
      </c>
    </row>
    <row r="22" spans="1:8" outlineLevel="1" x14ac:dyDescent="0.2">
      <c r="A22" s="26" t="s">
        <v>30</v>
      </c>
      <c r="B22" s="27" t="s">
        <v>31</v>
      </c>
      <c r="C22" s="29">
        <f>SUM(C23:C27)</f>
        <v>413578</v>
      </c>
      <c r="D22" s="29">
        <f>SUM(D23:D27)</f>
        <v>410702</v>
      </c>
    </row>
    <row r="23" spans="1:8" outlineLevel="1" x14ac:dyDescent="0.2">
      <c r="A23" s="26" t="s">
        <v>32</v>
      </c>
      <c r="B23" s="27"/>
      <c r="C23" s="29"/>
      <c r="D23" s="29"/>
    </row>
    <row r="24" spans="1:8" outlineLevel="1" x14ac:dyDescent="0.2">
      <c r="A24" s="26" t="s">
        <v>33</v>
      </c>
      <c r="B24" s="27"/>
      <c r="C24" s="29">
        <v>333898</v>
      </c>
      <c r="D24" s="29">
        <v>335010</v>
      </c>
    </row>
    <row r="25" spans="1:8" outlineLevel="1" x14ac:dyDescent="0.2">
      <c r="A25" s="26" t="s">
        <v>34</v>
      </c>
      <c r="B25" s="27"/>
      <c r="C25" s="29"/>
      <c r="D25" s="29"/>
    </row>
    <row r="26" spans="1:8" outlineLevel="1" x14ac:dyDescent="0.2">
      <c r="A26" s="26" t="s">
        <v>35</v>
      </c>
      <c r="B26" s="27"/>
      <c r="C26" s="29">
        <v>78957</v>
      </c>
      <c r="D26" s="29">
        <v>74969</v>
      </c>
    </row>
    <row r="27" spans="1:8" outlineLevel="1" x14ac:dyDescent="0.2">
      <c r="A27" s="26" t="s">
        <v>36</v>
      </c>
      <c r="B27" s="27"/>
      <c r="C27" s="29">
        <v>723</v>
      </c>
      <c r="D27" s="29">
        <v>723</v>
      </c>
    </row>
    <row r="28" spans="1:8" x14ac:dyDescent="0.2">
      <c r="A28" s="26" t="s">
        <v>37</v>
      </c>
      <c r="B28" s="27" t="s">
        <v>38</v>
      </c>
      <c r="C28" s="29"/>
      <c r="D28" s="29"/>
    </row>
    <row r="29" spans="1:8" x14ac:dyDescent="0.2">
      <c r="A29" s="26" t="s">
        <v>39</v>
      </c>
      <c r="B29" s="27" t="s">
        <v>40</v>
      </c>
      <c r="C29" s="29"/>
      <c r="D29" s="29"/>
    </row>
    <row r="30" spans="1:8" x14ac:dyDescent="0.2">
      <c r="A30" s="26" t="s">
        <v>41</v>
      </c>
      <c r="B30" s="27" t="s">
        <v>42</v>
      </c>
      <c r="C30" s="29"/>
      <c r="D30" s="29"/>
    </row>
    <row r="31" spans="1:8" x14ac:dyDescent="0.2">
      <c r="A31" s="26" t="s">
        <v>43</v>
      </c>
      <c r="B31" s="27" t="s">
        <v>44</v>
      </c>
      <c r="C31" s="30"/>
      <c r="D31" s="30"/>
    </row>
    <row r="32" spans="1:8" x14ac:dyDescent="0.2">
      <c r="A32" s="26" t="s">
        <v>45</v>
      </c>
      <c r="B32" s="27" t="s">
        <v>46</v>
      </c>
      <c r="C32" s="34">
        <f>SUM(C33:C35)</f>
        <v>7731823</v>
      </c>
      <c r="D32" s="34">
        <f>SUM(D33:D35)</f>
        <v>7888895</v>
      </c>
      <c r="G32" s="32"/>
      <c r="H32" s="32"/>
    </row>
    <row r="33" spans="1:8" s="32" customFormat="1" outlineLevel="1" x14ac:dyDescent="0.2">
      <c r="A33" s="35" t="s">
        <v>47</v>
      </c>
      <c r="B33" s="36"/>
      <c r="C33" s="37">
        <v>5753177</v>
      </c>
      <c r="D33" s="37">
        <v>5431885</v>
      </c>
      <c r="E33" s="20"/>
      <c r="F33" s="20"/>
      <c r="G33" s="20"/>
      <c r="H33" s="20"/>
    </row>
    <row r="34" spans="1:8" s="32" customFormat="1" outlineLevel="1" x14ac:dyDescent="0.2">
      <c r="A34" s="35" t="s">
        <v>48</v>
      </c>
      <c r="B34" s="36"/>
      <c r="C34" s="37">
        <v>22748</v>
      </c>
      <c r="D34" s="37">
        <v>22802</v>
      </c>
      <c r="E34" s="20"/>
      <c r="F34" s="20"/>
      <c r="G34" s="20"/>
      <c r="H34" s="20"/>
    </row>
    <row r="35" spans="1:8" s="32" customFormat="1" outlineLevel="1" x14ac:dyDescent="0.2">
      <c r="A35" s="38" t="s">
        <v>49</v>
      </c>
      <c r="B35" s="36"/>
      <c r="C35" s="37">
        <v>1955898</v>
      </c>
      <c r="D35" s="37">
        <v>2434208</v>
      </c>
      <c r="E35" s="20"/>
      <c r="F35" s="20"/>
      <c r="G35" s="20"/>
      <c r="H35" s="20"/>
    </row>
    <row r="36" spans="1:8" x14ac:dyDescent="0.2">
      <c r="A36" s="26" t="s">
        <v>50</v>
      </c>
      <c r="B36" s="27" t="s">
        <v>51</v>
      </c>
      <c r="C36" s="29">
        <v>9488</v>
      </c>
      <c r="D36" s="29">
        <v>4475</v>
      </c>
    </row>
    <row r="37" spans="1:8" x14ac:dyDescent="0.2">
      <c r="A37" s="26" t="s">
        <v>52</v>
      </c>
      <c r="B37" s="27" t="s">
        <v>53</v>
      </c>
      <c r="C37" s="29"/>
      <c r="D37" s="29"/>
    </row>
    <row r="38" spans="1:8" x14ac:dyDescent="0.2">
      <c r="A38" s="26" t="s">
        <v>54</v>
      </c>
      <c r="B38" s="27" t="s">
        <v>55</v>
      </c>
      <c r="C38" s="29">
        <v>747751</v>
      </c>
      <c r="D38" s="29">
        <v>469858</v>
      </c>
    </row>
    <row r="39" spans="1:8" x14ac:dyDescent="0.2">
      <c r="A39" s="26" t="s">
        <v>56</v>
      </c>
      <c r="B39" s="39" t="s">
        <v>57</v>
      </c>
      <c r="C39" s="29">
        <v>24226219</v>
      </c>
      <c r="D39" s="29">
        <v>21708996</v>
      </c>
      <c r="G39" s="25"/>
      <c r="H39" s="25"/>
    </row>
    <row r="40" spans="1:8" x14ac:dyDescent="0.2">
      <c r="A40" s="26" t="s">
        <v>58</v>
      </c>
      <c r="B40" s="39" t="s">
        <v>59</v>
      </c>
      <c r="C40" s="29"/>
      <c r="D40" s="29"/>
      <c r="G40" s="25"/>
      <c r="H40" s="25"/>
    </row>
    <row r="41" spans="1:8" x14ac:dyDescent="0.2">
      <c r="A41" s="26" t="s">
        <v>60</v>
      </c>
      <c r="B41" s="39" t="s">
        <v>61</v>
      </c>
      <c r="C41" s="29">
        <v>1129529</v>
      </c>
      <c r="D41" s="29">
        <v>1094870</v>
      </c>
      <c r="G41" s="25"/>
      <c r="H41" s="25"/>
    </row>
    <row r="42" spans="1:8" s="25" customFormat="1" x14ac:dyDescent="0.2">
      <c r="A42" s="22" t="s">
        <v>62</v>
      </c>
      <c r="B42" s="40">
        <v>100</v>
      </c>
      <c r="C42" s="41">
        <f>C21+C22+SUM(C28:C31,C32,C36:C41)</f>
        <v>46051891</v>
      </c>
      <c r="D42" s="41">
        <f>D21+D22+SUM(D28:D31,D32,D36:D41)</f>
        <v>41913350</v>
      </c>
      <c r="E42" s="20"/>
      <c r="F42" s="20"/>
      <c r="G42" s="20"/>
      <c r="H42" s="20"/>
    </row>
    <row r="43" spans="1:8" s="25" customFormat="1" x14ac:dyDescent="0.2">
      <c r="A43" s="22" t="s">
        <v>63</v>
      </c>
      <c r="B43" s="40">
        <v>101</v>
      </c>
      <c r="C43" s="24"/>
      <c r="D43" s="24"/>
      <c r="E43" s="20"/>
      <c r="F43" s="20"/>
      <c r="G43" s="20"/>
      <c r="H43" s="20"/>
    </row>
    <row r="44" spans="1:8" s="25" customFormat="1" x14ac:dyDescent="0.2">
      <c r="A44" s="22" t="s">
        <v>64</v>
      </c>
      <c r="B44" s="40"/>
      <c r="C44" s="24"/>
      <c r="D44" s="24"/>
      <c r="E44" s="20"/>
      <c r="F44" s="20"/>
      <c r="G44" s="20"/>
      <c r="H44" s="20"/>
    </row>
    <row r="45" spans="1:8" x14ac:dyDescent="0.2">
      <c r="A45" s="26" t="s">
        <v>30</v>
      </c>
      <c r="B45" s="27">
        <v>110</v>
      </c>
      <c r="C45" s="29">
        <f>SUM(C46:C51)</f>
        <v>318249</v>
      </c>
      <c r="D45" s="29">
        <f>SUM(D46:D51)</f>
        <v>228267</v>
      </c>
    </row>
    <row r="46" spans="1:8" outlineLevel="1" x14ac:dyDescent="0.2">
      <c r="A46" s="26" t="s">
        <v>65</v>
      </c>
      <c r="B46" s="27"/>
      <c r="C46" s="29"/>
      <c r="D46" s="29"/>
    </row>
    <row r="47" spans="1:8" outlineLevel="1" x14ac:dyDescent="0.2">
      <c r="A47" s="26" t="s">
        <v>66</v>
      </c>
      <c r="B47" s="27"/>
      <c r="C47" s="29">
        <v>58748</v>
      </c>
      <c r="D47" s="29">
        <v>44399</v>
      </c>
    </row>
    <row r="48" spans="1:8" outlineLevel="1" x14ac:dyDescent="0.2">
      <c r="A48" s="26" t="s">
        <v>33</v>
      </c>
      <c r="B48" s="27"/>
      <c r="C48" s="29">
        <v>95993</v>
      </c>
      <c r="D48" s="29"/>
    </row>
    <row r="49" spans="1:8" outlineLevel="1" x14ac:dyDescent="0.2">
      <c r="A49" s="26" t="s">
        <v>34</v>
      </c>
      <c r="B49" s="27"/>
      <c r="C49" s="29">
        <v>0</v>
      </c>
      <c r="D49" s="29"/>
    </row>
    <row r="50" spans="1:8" outlineLevel="1" x14ac:dyDescent="0.2">
      <c r="A50" s="26" t="s">
        <v>35</v>
      </c>
      <c r="B50" s="27"/>
      <c r="C50" s="29">
        <v>163508</v>
      </c>
      <c r="D50" s="29">
        <v>183868</v>
      </c>
    </row>
    <row r="51" spans="1:8" outlineLevel="1" x14ac:dyDescent="0.2">
      <c r="A51" s="26" t="s">
        <v>67</v>
      </c>
      <c r="B51" s="27"/>
      <c r="C51" s="29"/>
      <c r="D51" s="29"/>
    </row>
    <row r="52" spans="1:8" x14ac:dyDescent="0.2">
      <c r="A52" s="26" t="s">
        <v>37</v>
      </c>
      <c r="B52" s="27">
        <v>111</v>
      </c>
      <c r="C52" s="29"/>
      <c r="D52" s="29"/>
    </row>
    <row r="53" spans="1:8" x14ac:dyDescent="0.2">
      <c r="A53" s="26" t="s">
        <v>39</v>
      </c>
      <c r="B53" s="27">
        <v>112</v>
      </c>
      <c r="C53" s="29"/>
      <c r="D53" s="29"/>
      <c r="G53" s="32"/>
      <c r="H53" s="32"/>
    </row>
    <row r="54" spans="1:8" x14ac:dyDescent="0.2">
      <c r="A54" s="26" t="s">
        <v>41</v>
      </c>
      <c r="B54" s="27">
        <v>113</v>
      </c>
      <c r="C54" s="29"/>
      <c r="D54" s="29"/>
      <c r="G54" s="32"/>
      <c r="H54" s="32"/>
    </row>
    <row r="55" spans="1:8" x14ac:dyDescent="0.2">
      <c r="A55" s="42" t="s">
        <v>68</v>
      </c>
      <c r="B55" s="43">
        <v>114</v>
      </c>
      <c r="C55" s="44">
        <v>0</v>
      </c>
      <c r="D55" s="44">
        <v>0</v>
      </c>
      <c r="G55" s="32"/>
      <c r="H55" s="32"/>
    </row>
    <row r="56" spans="1:8" s="32" customFormat="1" x14ac:dyDescent="0.2">
      <c r="A56" s="45" t="s">
        <v>69</v>
      </c>
      <c r="B56" s="43">
        <v>115</v>
      </c>
      <c r="C56" s="33">
        <f>SUM(C57:C58)</f>
        <v>6901139</v>
      </c>
      <c r="D56" s="33">
        <f>SUM(D57:D58)</f>
        <v>9456584</v>
      </c>
      <c r="E56" s="20"/>
      <c r="F56" s="20"/>
    </row>
    <row r="57" spans="1:8" s="32" customFormat="1" outlineLevel="1" x14ac:dyDescent="0.2">
      <c r="A57" s="46" t="s">
        <v>70</v>
      </c>
      <c r="B57" s="43"/>
      <c r="C57" s="33">
        <v>2264895</v>
      </c>
      <c r="D57" s="33">
        <v>3075246</v>
      </c>
      <c r="E57" s="20"/>
      <c r="F57" s="20"/>
      <c r="G57" s="20"/>
      <c r="H57" s="20"/>
    </row>
    <row r="58" spans="1:8" s="32" customFormat="1" outlineLevel="1" x14ac:dyDescent="0.2">
      <c r="A58" s="46" t="s">
        <v>71</v>
      </c>
      <c r="B58" s="43"/>
      <c r="C58" s="33">
        <v>4636244</v>
      </c>
      <c r="D58" s="33">
        <v>6381338</v>
      </c>
      <c r="E58" s="20"/>
      <c r="F58" s="20"/>
    </row>
    <row r="59" spans="1:8" s="32" customFormat="1" x14ac:dyDescent="0.2">
      <c r="A59" s="45" t="s">
        <v>72</v>
      </c>
      <c r="B59" s="43">
        <v>116</v>
      </c>
      <c r="C59" s="33"/>
      <c r="D59" s="33"/>
      <c r="E59" s="20"/>
      <c r="F59" s="20"/>
    </row>
    <row r="60" spans="1:8" x14ac:dyDescent="0.2">
      <c r="A60" s="26" t="s">
        <v>73</v>
      </c>
      <c r="B60" s="27">
        <v>117</v>
      </c>
      <c r="C60" s="30">
        <f>SUM(C61:C63)</f>
        <v>0</v>
      </c>
      <c r="D60" s="30">
        <f>SUM(D61:D63)</f>
        <v>0</v>
      </c>
      <c r="G60" s="32"/>
      <c r="H60" s="32"/>
    </row>
    <row r="61" spans="1:8" s="32" customFormat="1" outlineLevel="1" x14ac:dyDescent="0.2">
      <c r="A61" s="35" t="s">
        <v>47</v>
      </c>
      <c r="B61" s="36"/>
      <c r="C61" s="37"/>
      <c r="D61" s="37"/>
      <c r="E61" s="20"/>
      <c r="F61" s="20"/>
    </row>
    <row r="62" spans="1:8" s="32" customFormat="1" outlineLevel="1" x14ac:dyDescent="0.2">
      <c r="A62" s="35" t="s">
        <v>48</v>
      </c>
      <c r="B62" s="36"/>
      <c r="C62" s="37"/>
      <c r="D62" s="37"/>
      <c r="E62" s="20"/>
      <c r="F62" s="20"/>
    </row>
    <row r="63" spans="1:8" s="32" customFormat="1" outlineLevel="1" x14ac:dyDescent="0.2">
      <c r="A63" s="46" t="s">
        <v>49</v>
      </c>
      <c r="B63" s="36"/>
      <c r="C63" s="37"/>
      <c r="D63" s="37"/>
      <c r="E63" s="20"/>
      <c r="F63" s="20"/>
      <c r="G63" s="20"/>
      <c r="H63" s="20"/>
    </row>
    <row r="64" spans="1:8" s="32" customFormat="1" x14ac:dyDescent="0.2">
      <c r="A64" s="45" t="s">
        <v>74</v>
      </c>
      <c r="B64" s="27">
        <v>118</v>
      </c>
      <c r="C64" s="37"/>
      <c r="D64" s="37"/>
      <c r="E64" s="20"/>
      <c r="F64" s="20"/>
      <c r="G64" s="20"/>
      <c r="H64" s="20"/>
    </row>
    <row r="65" spans="1:8" s="32" customFormat="1" x14ac:dyDescent="0.2">
      <c r="A65" s="45" t="s">
        <v>75</v>
      </c>
      <c r="B65" s="27">
        <v>119</v>
      </c>
      <c r="C65" s="37"/>
      <c r="D65" s="37"/>
      <c r="E65" s="20"/>
      <c r="F65" s="20"/>
      <c r="G65" s="20"/>
      <c r="H65" s="20"/>
    </row>
    <row r="66" spans="1:8" x14ac:dyDescent="0.2">
      <c r="A66" s="26" t="s">
        <v>76</v>
      </c>
      <c r="B66" s="27">
        <v>120</v>
      </c>
      <c r="C66" s="29"/>
      <c r="D66" s="29"/>
    </row>
    <row r="67" spans="1:8" x14ac:dyDescent="0.2">
      <c r="A67" s="26" t="s">
        <v>77</v>
      </c>
      <c r="B67" s="27">
        <v>121</v>
      </c>
      <c r="C67" s="29">
        <v>25026882</v>
      </c>
      <c r="D67" s="29">
        <v>23844432</v>
      </c>
    </row>
    <row r="68" spans="1:8" x14ac:dyDescent="0.2">
      <c r="A68" s="26" t="s">
        <v>78</v>
      </c>
      <c r="B68" s="27">
        <v>122</v>
      </c>
      <c r="C68" s="29">
        <v>155390</v>
      </c>
      <c r="D68" s="29">
        <v>160240</v>
      </c>
    </row>
    <row r="69" spans="1:8" x14ac:dyDescent="0.2">
      <c r="A69" s="26" t="s">
        <v>58</v>
      </c>
      <c r="B69" s="27">
        <v>123</v>
      </c>
      <c r="C69" s="29"/>
      <c r="D69" s="29"/>
    </row>
    <row r="70" spans="1:8" x14ac:dyDescent="0.2">
      <c r="A70" s="26" t="s">
        <v>79</v>
      </c>
      <c r="B70" s="27">
        <v>124</v>
      </c>
      <c r="C70" s="29">
        <v>329822</v>
      </c>
      <c r="D70" s="29">
        <v>344584</v>
      </c>
      <c r="G70" s="25"/>
      <c r="H70" s="25"/>
    </row>
    <row r="71" spans="1:8" x14ac:dyDescent="0.2">
      <c r="A71" s="26" t="s">
        <v>80</v>
      </c>
      <c r="B71" s="27">
        <v>125</v>
      </c>
      <c r="C71" s="29">
        <v>403853</v>
      </c>
      <c r="D71" s="29">
        <v>419683</v>
      </c>
      <c r="G71" s="25"/>
      <c r="H71" s="25"/>
    </row>
    <row r="72" spans="1:8" x14ac:dyDescent="0.2">
      <c r="A72" s="26" t="s">
        <v>81</v>
      </c>
      <c r="B72" s="27">
        <v>126</v>
      </c>
      <c r="C72" s="29">
        <v>22336</v>
      </c>
      <c r="D72" s="29">
        <v>24642</v>
      </c>
      <c r="G72" s="51"/>
      <c r="H72" s="51"/>
    </row>
    <row r="73" spans="1:8" x14ac:dyDescent="0.2">
      <c r="A73" s="42" t="s">
        <v>82</v>
      </c>
      <c r="B73" s="43">
        <v>127</v>
      </c>
      <c r="C73" s="47">
        <f>SUM(C74:C75)</f>
        <v>6876591</v>
      </c>
      <c r="D73" s="47">
        <f>SUM(D74:D75)</f>
        <v>6753967</v>
      </c>
      <c r="G73" s="25"/>
      <c r="H73" s="25"/>
    </row>
    <row r="74" spans="1:8" outlineLevel="1" x14ac:dyDescent="0.2">
      <c r="A74" s="35" t="s">
        <v>83</v>
      </c>
      <c r="B74" s="31"/>
      <c r="C74" s="33">
        <v>1308549</v>
      </c>
      <c r="D74" s="33">
        <v>864310</v>
      </c>
    </row>
    <row r="75" spans="1:8" outlineLevel="1" x14ac:dyDescent="0.2">
      <c r="A75" s="38" t="s">
        <v>82</v>
      </c>
      <c r="B75" s="31"/>
      <c r="C75" s="33">
        <v>5568042</v>
      </c>
      <c r="D75" s="33">
        <v>5889657</v>
      </c>
      <c r="G75" s="32"/>
      <c r="H75" s="32"/>
    </row>
    <row r="76" spans="1:8" s="25" customFormat="1" x14ac:dyDescent="0.2">
      <c r="A76" s="22" t="s">
        <v>84</v>
      </c>
      <c r="B76" s="40">
        <v>200</v>
      </c>
      <c r="C76" s="41">
        <f>SUM(C45,C52:C56,C59,C60,C64:C73)</f>
        <v>40034262</v>
      </c>
      <c r="D76" s="41">
        <f>SUM(D45,D52:D56,D59,D60,D64:D73)</f>
        <v>41232399</v>
      </c>
      <c r="E76" s="20"/>
      <c r="F76" s="20"/>
      <c r="G76" s="32"/>
      <c r="H76" s="32"/>
    </row>
    <row r="77" spans="1:8" s="25" customFormat="1" x14ac:dyDescent="0.2">
      <c r="A77" s="22" t="s">
        <v>85</v>
      </c>
      <c r="B77" s="23"/>
      <c r="C77" s="41">
        <f>C76+C43+C42</f>
        <v>86086153</v>
      </c>
      <c r="D77" s="41">
        <f>D76+D43+D42</f>
        <v>83145749</v>
      </c>
      <c r="E77" s="20"/>
      <c r="F77" s="20"/>
      <c r="G77" s="32"/>
      <c r="H77" s="32"/>
    </row>
    <row r="78" spans="1:8" s="51" customFormat="1" ht="25.5" x14ac:dyDescent="0.2">
      <c r="A78" s="48" t="s">
        <v>86</v>
      </c>
      <c r="B78" s="49" t="s">
        <v>24</v>
      </c>
      <c r="C78" s="50"/>
      <c r="D78" s="50"/>
      <c r="E78" s="20"/>
      <c r="F78" s="20"/>
      <c r="G78" s="32"/>
      <c r="H78" s="32"/>
    </row>
    <row r="79" spans="1:8" s="25" customFormat="1" x14ac:dyDescent="0.2">
      <c r="A79" s="22" t="s">
        <v>87</v>
      </c>
      <c r="B79" s="23"/>
      <c r="C79" s="24"/>
      <c r="D79" s="24"/>
      <c r="E79" s="20"/>
      <c r="F79" s="20"/>
      <c r="G79" s="32"/>
      <c r="H79" s="32"/>
    </row>
    <row r="80" spans="1:8" x14ac:dyDescent="0.2">
      <c r="A80" s="26" t="s">
        <v>88</v>
      </c>
      <c r="B80" s="27">
        <v>210</v>
      </c>
      <c r="C80" s="30">
        <f>SUM(C81:C84)</f>
        <v>241131</v>
      </c>
      <c r="D80" s="30">
        <f>SUM(D81:D84)</f>
        <v>200068</v>
      </c>
    </row>
    <row r="81" spans="1:8" s="32" customFormat="1" outlineLevel="2" x14ac:dyDescent="0.2">
      <c r="A81" s="35" t="s">
        <v>89</v>
      </c>
      <c r="B81" s="31"/>
      <c r="C81" s="33"/>
      <c r="D81" s="33"/>
      <c r="E81" s="20"/>
      <c r="F81" s="20"/>
      <c r="G81" s="20"/>
      <c r="H81" s="20"/>
    </row>
    <row r="82" spans="1:8" s="32" customFormat="1" outlineLevel="2" x14ac:dyDescent="0.2">
      <c r="A82" s="52" t="s">
        <v>90</v>
      </c>
      <c r="B82" s="31"/>
      <c r="C82" s="33">
        <v>12793</v>
      </c>
      <c r="D82" s="33">
        <v>11344</v>
      </c>
      <c r="E82" s="20"/>
      <c r="F82" s="20"/>
    </row>
    <row r="83" spans="1:8" s="32" customFormat="1" outlineLevel="2" x14ac:dyDescent="0.2">
      <c r="A83" s="35" t="s">
        <v>91</v>
      </c>
      <c r="B83" s="31"/>
      <c r="C83" s="33"/>
      <c r="D83" s="33"/>
      <c r="E83" s="20"/>
      <c r="F83" s="20"/>
    </row>
    <row r="84" spans="1:8" s="32" customFormat="1" outlineLevel="2" x14ac:dyDescent="0.2">
      <c r="A84" s="35" t="s">
        <v>92</v>
      </c>
      <c r="B84" s="31"/>
      <c r="C84" s="33">
        <v>228338</v>
      </c>
      <c r="D84" s="33">
        <v>188724</v>
      </c>
      <c r="E84" s="20"/>
      <c r="F84" s="20"/>
      <c r="G84" s="20"/>
      <c r="H84" s="20"/>
    </row>
    <row r="85" spans="1:8" s="32" customFormat="1" ht="25.5" outlineLevel="2" x14ac:dyDescent="0.2">
      <c r="A85" s="26" t="s">
        <v>93</v>
      </c>
      <c r="B85" s="43">
        <v>211</v>
      </c>
      <c r="C85" s="33"/>
      <c r="D85" s="33"/>
      <c r="E85" s="20"/>
      <c r="F85" s="20"/>
    </row>
    <row r="86" spans="1:8" x14ac:dyDescent="0.2">
      <c r="A86" s="26" t="s">
        <v>41</v>
      </c>
      <c r="B86" s="27">
        <v>212</v>
      </c>
      <c r="C86" s="29"/>
      <c r="D86" s="29"/>
      <c r="G86" s="32"/>
      <c r="H86" s="32"/>
    </row>
    <row r="87" spans="1:8" x14ac:dyDescent="0.2">
      <c r="A87" s="26" t="s">
        <v>94</v>
      </c>
      <c r="B87" s="27">
        <v>213</v>
      </c>
      <c r="C87" s="30">
        <f>SUM(C88:C89)</f>
        <v>0</v>
      </c>
      <c r="D87" s="30">
        <f>SUM(D88:D89)</f>
        <v>0</v>
      </c>
      <c r="G87" s="32"/>
      <c r="H87" s="32"/>
    </row>
    <row r="88" spans="1:8" s="32" customFormat="1" outlineLevel="1" x14ac:dyDescent="0.2">
      <c r="A88" s="35" t="s">
        <v>95</v>
      </c>
      <c r="B88" s="36"/>
      <c r="C88" s="37"/>
      <c r="D88" s="37"/>
      <c r="E88" s="20"/>
      <c r="F88" s="20"/>
      <c r="G88" s="20"/>
      <c r="H88" s="20"/>
    </row>
    <row r="89" spans="1:8" s="32" customFormat="1" outlineLevel="1" x14ac:dyDescent="0.2">
      <c r="A89" s="35" t="s">
        <v>96</v>
      </c>
      <c r="B89" s="36"/>
      <c r="C89" s="37"/>
      <c r="D89" s="37"/>
      <c r="E89" s="20"/>
      <c r="F89" s="20"/>
      <c r="G89" s="20"/>
      <c r="H89" s="20"/>
    </row>
    <row r="90" spans="1:8" x14ac:dyDescent="0.2">
      <c r="A90" s="26" t="s">
        <v>97</v>
      </c>
      <c r="B90" s="27">
        <v>214</v>
      </c>
      <c r="C90" s="30">
        <f>C91+C93+C92</f>
        <v>2763475</v>
      </c>
      <c r="D90" s="30">
        <f>D91+D93+D92</f>
        <v>2194626</v>
      </c>
    </row>
    <row r="91" spans="1:8" s="32" customFormat="1" outlineLevel="1" x14ac:dyDescent="0.2">
      <c r="A91" s="35" t="s">
        <v>98</v>
      </c>
      <c r="B91" s="36"/>
      <c r="C91" s="37">
        <v>1339120</v>
      </c>
      <c r="D91" s="37">
        <v>1156052</v>
      </c>
      <c r="E91" s="20"/>
      <c r="F91" s="20"/>
      <c r="G91" s="20"/>
      <c r="H91" s="20"/>
    </row>
    <row r="92" spans="1:8" s="32" customFormat="1" outlineLevel="1" x14ac:dyDescent="0.2">
      <c r="A92" s="35" t="s">
        <v>99</v>
      </c>
      <c r="B92" s="36"/>
      <c r="C92" s="37">
        <v>854138</v>
      </c>
      <c r="D92" s="37">
        <v>565835</v>
      </c>
      <c r="E92" s="20"/>
      <c r="F92" s="20"/>
      <c r="G92" s="20"/>
      <c r="H92" s="20"/>
    </row>
    <row r="93" spans="1:8" s="32" customFormat="1" outlineLevel="1" x14ac:dyDescent="0.2">
      <c r="A93" s="35" t="s">
        <v>49</v>
      </c>
      <c r="B93" s="36"/>
      <c r="C93" s="37">
        <v>570217</v>
      </c>
      <c r="D93" s="37">
        <v>472739</v>
      </c>
      <c r="E93" s="20"/>
      <c r="F93" s="20"/>
      <c r="G93" s="20"/>
      <c r="H93" s="20"/>
    </row>
    <row r="94" spans="1:8" x14ac:dyDescent="0.2">
      <c r="A94" s="26" t="s">
        <v>100</v>
      </c>
      <c r="B94" s="27">
        <v>215</v>
      </c>
      <c r="C94" s="29">
        <v>2196816</v>
      </c>
      <c r="D94" s="29">
        <v>1535858</v>
      </c>
    </row>
    <row r="95" spans="1:8" x14ac:dyDescent="0.2">
      <c r="A95" s="26" t="s">
        <v>101</v>
      </c>
      <c r="B95" s="27">
        <v>216</v>
      </c>
      <c r="C95" s="29">
        <v>34173</v>
      </c>
      <c r="D95" s="29"/>
    </row>
    <row r="96" spans="1:8" x14ac:dyDescent="0.2">
      <c r="A96" s="26" t="s">
        <v>102</v>
      </c>
      <c r="B96" s="27">
        <v>217</v>
      </c>
      <c r="C96" s="29">
        <v>592581</v>
      </c>
      <c r="D96" s="29">
        <v>560944</v>
      </c>
      <c r="G96" s="25"/>
      <c r="H96" s="25"/>
    </row>
    <row r="97" spans="1:8" x14ac:dyDescent="0.2">
      <c r="A97" s="26" t="s">
        <v>103</v>
      </c>
      <c r="B97" s="27">
        <v>218</v>
      </c>
      <c r="C97" s="29">
        <v>1718</v>
      </c>
      <c r="D97" s="29">
        <v>2218</v>
      </c>
      <c r="G97" s="25"/>
      <c r="H97" s="25"/>
    </row>
    <row r="98" spans="1:8" x14ac:dyDescent="0.2">
      <c r="A98" s="26" t="s">
        <v>104</v>
      </c>
      <c r="B98" s="27">
        <v>219</v>
      </c>
      <c r="C98" s="29">
        <v>817769</v>
      </c>
      <c r="D98" s="29"/>
      <c r="G98" s="25"/>
      <c r="H98" s="25"/>
    </row>
    <row r="99" spans="1:8" x14ac:dyDescent="0.2">
      <c r="A99" s="26" t="s">
        <v>105</v>
      </c>
      <c r="B99" s="27">
        <v>220</v>
      </c>
      <c r="C99" s="29"/>
      <c r="D99" s="29"/>
    </row>
    <row r="100" spans="1:8" x14ac:dyDescent="0.2">
      <c r="A100" s="26" t="s">
        <v>106</v>
      </c>
      <c r="B100" s="27">
        <v>221</v>
      </c>
      <c r="C100" s="29">
        <v>50321</v>
      </c>
      <c r="D100" s="29">
        <v>52965</v>
      </c>
      <c r="G100" s="32"/>
      <c r="H100" s="32"/>
    </row>
    <row r="101" spans="1:8" x14ac:dyDescent="0.2">
      <c r="A101" s="42" t="s">
        <v>107</v>
      </c>
      <c r="B101" s="27">
        <v>222</v>
      </c>
      <c r="C101" s="29">
        <v>347052</v>
      </c>
      <c r="D101" s="29">
        <v>1756832</v>
      </c>
      <c r="G101" s="32"/>
      <c r="H101" s="32"/>
    </row>
    <row r="102" spans="1:8" s="25" customFormat="1" x14ac:dyDescent="0.2">
      <c r="A102" s="22" t="s">
        <v>108</v>
      </c>
      <c r="B102" s="40">
        <v>300</v>
      </c>
      <c r="C102" s="41">
        <f>SUM(C80,C85:C87,C90,C94:C101)</f>
        <v>7045036</v>
      </c>
      <c r="D102" s="41">
        <f>SUM(D80,D85:D87,D90,D94:D101)</f>
        <v>6303511</v>
      </c>
      <c r="E102" s="20"/>
      <c r="F102" s="20"/>
      <c r="G102" s="32"/>
      <c r="H102" s="32"/>
    </row>
    <row r="103" spans="1:8" s="25" customFormat="1" x14ac:dyDescent="0.2">
      <c r="A103" s="22" t="s">
        <v>109</v>
      </c>
      <c r="B103" s="40">
        <v>301</v>
      </c>
      <c r="C103" s="24"/>
      <c r="D103" s="24"/>
      <c r="E103" s="20"/>
      <c r="F103" s="20"/>
      <c r="G103" s="32"/>
      <c r="H103" s="32"/>
    </row>
    <row r="104" spans="1:8" s="25" customFormat="1" x14ac:dyDescent="0.2">
      <c r="A104" s="22" t="s">
        <v>110</v>
      </c>
      <c r="B104" s="23"/>
      <c r="C104" s="24"/>
      <c r="D104" s="24"/>
      <c r="E104" s="20"/>
      <c r="F104" s="20"/>
      <c r="G104" s="32"/>
      <c r="H104" s="32"/>
    </row>
    <row r="105" spans="1:8" x14ac:dyDescent="0.2">
      <c r="A105" s="26" t="s">
        <v>111</v>
      </c>
      <c r="B105" s="27">
        <v>310</v>
      </c>
      <c r="C105" s="53">
        <f>SUM(C106:C109)</f>
        <v>421813</v>
      </c>
      <c r="D105" s="53">
        <f>SUM(D106:D109)</f>
        <v>420641</v>
      </c>
    </row>
    <row r="106" spans="1:8" s="32" customFormat="1" outlineLevel="2" x14ac:dyDescent="0.2">
      <c r="A106" s="35" t="s">
        <v>89</v>
      </c>
      <c r="B106" s="31"/>
      <c r="C106" s="33"/>
      <c r="D106" s="33"/>
      <c r="E106" s="20"/>
      <c r="F106" s="20"/>
      <c r="G106" s="20"/>
      <c r="H106" s="20"/>
    </row>
    <row r="107" spans="1:8" s="32" customFormat="1" outlineLevel="2" x14ac:dyDescent="0.2">
      <c r="A107" s="54" t="s">
        <v>90</v>
      </c>
      <c r="B107" s="31"/>
      <c r="C107" s="33">
        <v>156986</v>
      </c>
      <c r="D107" s="33">
        <v>155814</v>
      </c>
      <c r="E107" s="20"/>
      <c r="F107" s="20"/>
    </row>
    <row r="108" spans="1:8" s="32" customFormat="1" outlineLevel="2" x14ac:dyDescent="0.2">
      <c r="A108" s="35" t="s">
        <v>91</v>
      </c>
      <c r="B108" s="31"/>
      <c r="C108" s="33"/>
      <c r="D108" s="33"/>
      <c r="E108" s="20"/>
      <c r="F108" s="20"/>
    </row>
    <row r="109" spans="1:8" s="32" customFormat="1" outlineLevel="2" x14ac:dyDescent="0.2">
      <c r="A109" s="35" t="s">
        <v>112</v>
      </c>
      <c r="B109" s="31"/>
      <c r="C109" s="33">
        <v>264827</v>
      </c>
      <c r="D109" s="33">
        <v>264827</v>
      </c>
      <c r="E109" s="20"/>
      <c r="F109" s="20"/>
      <c r="G109" s="20"/>
      <c r="H109" s="20"/>
    </row>
    <row r="110" spans="1:8" s="32" customFormat="1" ht="25.5" outlineLevel="2" x14ac:dyDescent="0.2">
      <c r="A110" s="26" t="s">
        <v>113</v>
      </c>
      <c r="B110" s="43">
        <v>311</v>
      </c>
      <c r="C110" s="33"/>
      <c r="D110" s="33"/>
      <c r="E110" s="20"/>
      <c r="F110" s="20"/>
    </row>
    <row r="111" spans="1:8" x14ac:dyDescent="0.2">
      <c r="A111" s="26" t="s">
        <v>41</v>
      </c>
      <c r="B111" s="27">
        <v>312</v>
      </c>
      <c r="C111" s="29"/>
      <c r="D111" s="29"/>
      <c r="G111" s="32"/>
      <c r="H111" s="32"/>
    </row>
    <row r="112" spans="1:8" x14ac:dyDescent="0.2">
      <c r="A112" s="26" t="s">
        <v>114</v>
      </c>
      <c r="B112" s="27">
        <v>313</v>
      </c>
      <c r="C112" s="53">
        <f>SUM(C113:C114)</f>
        <v>201740</v>
      </c>
      <c r="D112" s="53">
        <f>SUM(D113:D114)</f>
        <v>3125</v>
      </c>
      <c r="G112" s="32"/>
      <c r="H112" s="32"/>
    </row>
    <row r="113" spans="1:8" s="32" customFormat="1" outlineLevel="1" x14ac:dyDescent="0.2">
      <c r="A113" s="35" t="s">
        <v>95</v>
      </c>
      <c r="B113" s="36"/>
      <c r="C113" s="37"/>
      <c r="D113" s="37"/>
      <c r="E113" s="20"/>
      <c r="F113" s="20"/>
      <c r="G113" s="20"/>
      <c r="H113" s="20"/>
    </row>
    <row r="114" spans="1:8" s="32" customFormat="1" outlineLevel="1" x14ac:dyDescent="0.2">
      <c r="A114" s="35" t="s">
        <v>96</v>
      </c>
      <c r="B114" s="36"/>
      <c r="C114" s="37">
        <v>201740</v>
      </c>
      <c r="D114" s="37">
        <v>3125</v>
      </c>
      <c r="E114" s="20"/>
      <c r="F114" s="20"/>
      <c r="G114" s="20"/>
      <c r="H114" s="20"/>
    </row>
    <row r="115" spans="1:8" x14ac:dyDescent="0.2">
      <c r="A115" s="26" t="s">
        <v>115</v>
      </c>
      <c r="B115" s="27">
        <v>314</v>
      </c>
      <c r="C115" s="53">
        <f>SUM(C116:C118)</f>
        <v>0</v>
      </c>
      <c r="D115" s="53">
        <f>SUM(D116:D118)</f>
        <v>0</v>
      </c>
    </row>
    <row r="116" spans="1:8" s="32" customFormat="1" outlineLevel="1" x14ac:dyDescent="0.2">
      <c r="A116" s="35" t="s">
        <v>98</v>
      </c>
      <c r="B116" s="36"/>
      <c r="C116" s="37"/>
      <c r="D116" s="37"/>
      <c r="E116" s="20"/>
      <c r="F116" s="20"/>
      <c r="G116" s="20"/>
      <c r="H116" s="20"/>
    </row>
    <row r="117" spans="1:8" s="32" customFormat="1" outlineLevel="1" x14ac:dyDescent="0.2">
      <c r="A117" s="35" t="s">
        <v>99</v>
      </c>
      <c r="B117" s="36"/>
      <c r="C117" s="37"/>
      <c r="D117" s="37"/>
      <c r="E117" s="20"/>
      <c r="F117" s="20"/>
      <c r="G117" s="20"/>
      <c r="H117" s="20"/>
    </row>
    <row r="118" spans="1:8" s="32" customFormat="1" outlineLevel="1" x14ac:dyDescent="0.2">
      <c r="A118" s="35" t="s">
        <v>49</v>
      </c>
      <c r="B118" s="36"/>
      <c r="C118" s="37"/>
      <c r="D118" s="37"/>
      <c r="E118" s="20"/>
      <c r="F118" s="20"/>
      <c r="G118" s="20"/>
      <c r="H118" s="20"/>
    </row>
    <row r="119" spans="1:8" x14ac:dyDescent="0.2">
      <c r="A119" s="26" t="s">
        <v>116</v>
      </c>
      <c r="B119" s="27">
        <v>315</v>
      </c>
      <c r="C119" s="29">
        <v>3258606</v>
      </c>
      <c r="D119" s="29">
        <v>3688262</v>
      </c>
    </row>
    <row r="120" spans="1:8" x14ac:dyDescent="0.2">
      <c r="A120" s="26" t="s">
        <v>117</v>
      </c>
      <c r="B120" s="27">
        <v>316</v>
      </c>
      <c r="C120" s="29">
        <v>1728039</v>
      </c>
      <c r="D120" s="29">
        <v>1565326</v>
      </c>
      <c r="G120" s="25"/>
      <c r="H120" s="25"/>
    </row>
    <row r="121" spans="1:8" x14ac:dyDescent="0.2">
      <c r="A121" s="26" t="s">
        <v>102</v>
      </c>
      <c r="B121" s="27">
        <v>317</v>
      </c>
      <c r="C121" s="29">
        <v>197809</v>
      </c>
      <c r="D121" s="29">
        <v>198753</v>
      </c>
      <c r="G121" s="25"/>
      <c r="H121" s="25"/>
    </row>
    <row r="122" spans="1:8" x14ac:dyDescent="0.2">
      <c r="A122" s="26" t="s">
        <v>118</v>
      </c>
      <c r="B122" s="27">
        <v>318</v>
      </c>
      <c r="C122" s="29"/>
      <c r="D122" s="29"/>
    </row>
    <row r="123" spans="1:8" x14ac:dyDescent="0.2">
      <c r="A123" s="26" t="s">
        <v>119</v>
      </c>
      <c r="B123" s="27">
        <v>319</v>
      </c>
      <c r="C123" s="29"/>
      <c r="D123" s="29"/>
    </row>
    <row r="124" spans="1:8" x14ac:dyDescent="0.2">
      <c r="A124" s="26" t="s">
        <v>105</v>
      </c>
      <c r="B124" s="27">
        <v>320</v>
      </c>
      <c r="C124" s="29"/>
      <c r="D124" s="29"/>
    </row>
    <row r="125" spans="1:8" x14ac:dyDescent="0.2">
      <c r="A125" s="42" t="s">
        <v>120</v>
      </c>
      <c r="B125" s="27">
        <v>321</v>
      </c>
      <c r="C125" s="29">
        <v>1308257</v>
      </c>
      <c r="D125" s="29">
        <v>1356213</v>
      </c>
    </row>
    <row r="126" spans="1:8" s="25" customFormat="1" x14ac:dyDescent="0.2">
      <c r="A126" s="22" t="s">
        <v>121</v>
      </c>
      <c r="B126" s="40">
        <v>400</v>
      </c>
      <c r="C126" s="41">
        <f>SUM(C105,C110:C112,C115,C119:C125)</f>
        <v>7116264</v>
      </c>
      <c r="D126" s="41">
        <f>SUM(D105,D110:D112,D115,D119:D125)</f>
        <v>7232320</v>
      </c>
      <c r="E126" s="20"/>
      <c r="F126" s="20"/>
      <c r="G126" s="20"/>
      <c r="H126" s="20"/>
    </row>
    <row r="127" spans="1:8" s="25" customFormat="1" x14ac:dyDescent="0.2">
      <c r="A127" s="22" t="s">
        <v>122</v>
      </c>
      <c r="B127" s="23"/>
      <c r="C127" s="24"/>
      <c r="D127" s="24"/>
      <c r="E127" s="20"/>
      <c r="F127" s="20"/>
      <c r="G127" s="20"/>
      <c r="H127" s="20"/>
    </row>
    <row r="128" spans="1:8" x14ac:dyDescent="0.2">
      <c r="A128" s="26" t="s">
        <v>123</v>
      </c>
      <c r="B128" s="27">
        <v>410</v>
      </c>
      <c r="C128" s="29">
        <v>2755985</v>
      </c>
      <c r="D128" s="29">
        <v>2755985</v>
      </c>
      <c r="G128" s="25"/>
      <c r="H128" s="25"/>
    </row>
    <row r="129" spans="1:8" x14ac:dyDescent="0.2">
      <c r="A129" s="26" t="s">
        <v>124</v>
      </c>
      <c r="B129" s="27">
        <v>411</v>
      </c>
      <c r="C129" s="29"/>
      <c r="D129" s="29"/>
      <c r="G129" s="25"/>
      <c r="H129" s="25"/>
    </row>
    <row r="130" spans="1:8" x14ac:dyDescent="0.2">
      <c r="A130" s="26" t="s">
        <v>125</v>
      </c>
      <c r="B130" s="27">
        <v>412</v>
      </c>
      <c r="C130" s="29"/>
      <c r="D130" s="29"/>
      <c r="G130" s="25"/>
      <c r="H130" s="25"/>
    </row>
    <row r="131" spans="1:8" x14ac:dyDescent="0.2">
      <c r="A131" s="26" t="s">
        <v>126</v>
      </c>
      <c r="B131" s="27">
        <v>413</v>
      </c>
      <c r="C131" s="29">
        <v>232835</v>
      </c>
      <c r="D131" s="29">
        <v>156574</v>
      </c>
      <c r="G131" s="25"/>
      <c r="H131" s="25"/>
    </row>
    <row r="132" spans="1:8" x14ac:dyDescent="0.2">
      <c r="A132" s="26" t="s">
        <v>127</v>
      </c>
      <c r="B132" s="27">
        <v>414</v>
      </c>
      <c r="C132" s="29">
        <v>68936033</v>
      </c>
      <c r="D132" s="29">
        <v>66697359</v>
      </c>
    </row>
    <row r="133" spans="1:8" x14ac:dyDescent="0.2">
      <c r="A133" s="26" t="s">
        <v>128</v>
      </c>
      <c r="B133" s="27">
        <v>415</v>
      </c>
      <c r="C133" s="29"/>
      <c r="D133" s="29"/>
      <c r="G133" s="58"/>
      <c r="H133" s="58"/>
    </row>
    <row r="134" spans="1:8" s="25" customFormat="1" x14ac:dyDescent="0.2">
      <c r="A134" s="22" t="s">
        <v>129</v>
      </c>
      <c r="B134" s="40">
        <v>420</v>
      </c>
      <c r="C134" s="41">
        <f>SUM(C127:C133)</f>
        <v>71924853</v>
      </c>
      <c r="D134" s="41">
        <f>SUM(D127:D133)</f>
        <v>69609918</v>
      </c>
      <c r="E134" s="20"/>
      <c r="F134" s="20"/>
      <c r="G134" s="58"/>
      <c r="H134" s="58"/>
    </row>
    <row r="135" spans="1:8" s="25" customFormat="1" x14ac:dyDescent="0.2">
      <c r="A135" s="22" t="s">
        <v>130</v>
      </c>
      <c r="B135" s="40">
        <v>421</v>
      </c>
      <c r="C135" s="24"/>
      <c r="D135" s="24"/>
      <c r="E135" s="20"/>
      <c r="F135" s="20"/>
      <c r="G135" s="58"/>
      <c r="H135" s="58"/>
    </row>
    <row r="136" spans="1:8" s="25" customFormat="1" x14ac:dyDescent="0.2">
      <c r="A136" s="22" t="s">
        <v>131</v>
      </c>
      <c r="B136" s="40">
        <v>500</v>
      </c>
      <c r="C136" s="41">
        <f>C134+C135</f>
        <v>71924853</v>
      </c>
      <c r="D136" s="41">
        <f>D134+D135</f>
        <v>69609918</v>
      </c>
      <c r="E136" s="20"/>
      <c r="F136" s="20"/>
      <c r="G136" s="58"/>
      <c r="H136" s="58"/>
    </row>
    <row r="137" spans="1:8" s="25" customFormat="1" x14ac:dyDescent="0.2">
      <c r="A137" s="22" t="s">
        <v>132</v>
      </c>
      <c r="B137" s="40"/>
      <c r="C137" s="41">
        <f>C102+C126+C136</f>
        <v>86086153</v>
      </c>
      <c r="D137" s="41">
        <f>D102+D126+D136</f>
        <v>83145749</v>
      </c>
      <c r="E137" s="20"/>
      <c r="F137" s="20"/>
      <c r="G137" s="58"/>
      <c r="H137" s="58"/>
    </row>
    <row r="138" spans="1:8" x14ac:dyDescent="0.2">
      <c r="A138" s="55"/>
      <c r="B138" s="56"/>
      <c r="C138" s="57">
        <f>C137-C77</f>
        <v>0</v>
      </c>
      <c r="D138" s="57">
        <f>D137-D77</f>
        <v>0</v>
      </c>
    </row>
    <row r="139" spans="1:8" s="58" customFormat="1" x14ac:dyDescent="0.2">
      <c r="A139" s="55"/>
      <c r="B139" s="56"/>
      <c r="C139" s="56"/>
      <c r="D139" s="56"/>
    </row>
    <row r="140" spans="1:8" s="58" customFormat="1" x14ac:dyDescent="0.2">
      <c r="A140" s="59"/>
      <c r="B140" s="56"/>
      <c r="C140" s="60"/>
      <c r="D140" s="60"/>
    </row>
    <row r="141" spans="1:8" s="58" customFormat="1" ht="15.75" x14ac:dyDescent="0.2">
      <c r="A141" s="61" t="s">
        <v>133</v>
      </c>
      <c r="B141" s="56"/>
      <c r="C141" s="56"/>
      <c r="D141" s="56"/>
    </row>
    <row r="142" spans="1:8" s="58" customFormat="1" ht="18" customHeight="1" x14ac:dyDescent="0.4">
      <c r="A142" s="61" t="s">
        <v>134</v>
      </c>
      <c r="B142" s="56"/>
      <c r="C142" s="62" t="s">
        <v>135</v>
      </c>
      <c r="D142" s="60"/>
    </row>
    <row r="143" spans="1:8" s="58" customFormat="1" ht="15.75" x14ac:dyDescent="0.25">
      <c r="A143" s="63" t="s">
        <v>136</v>
      </c>
      <c r="B143" s="56"/>
      <c r="C143" s="64" t="s">
        <v>137</v>
      </c>
      <c r="D143" s="56"/>
    </row>
    <row r="144" spans="1:8" s="58" customFormat="1" ht="15.75" x14ac:dyDescent="0.25">
      <c r="A144" s="65"/>
      <c r="C144" s="66"/>
      <c r="D144" s="67"/>
    </row>
    <row r="145" spans="1:3" ht="15.75" x14ac:dyDescent="0.25">
      <c r="A145" s="68"/>
      <c r="C145" s="66"/>
    </row>
    <row r="146" spans="1:3" ht="18" customHeight="1" x14ac:dyDescent="0.4">
      <c r="A146" s="68" t="s">
        <v>138</v>
      </c>
      <c r="C146" s="62" t="s">
        <v>135</v>
      </c>
    </row>
    <row r="147" spans="1:3" ht="15.75" x14ac:dyDescent="0.25">
      <c r="A147" s="69" t="s">
        <v>139</v>
      </c>
      <c r="C147" s="66" t="s">
        <v>137</v>
      </c>
    </row>
    <row r="148" spans="1:3" ht="15.75" x14ac:dyDescent="0.2">
      <c r="A148" s="69" t="s">
        <v>140</v>
      </c>
    </row>
  </sheetData>
  <mergeCells count="6"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C13" sqref="C13:D60"/>
    </sheetView>
  </sheetViews>
  <sheetFormatPr defaultColWidth="9.42578125" defaultRowHeight="12.75" x14ac:dyDescent="0.2"/>
  <cols>
    <col min="1" max="1" width="67.42578125" style="72" customWidth="1"/>
    <col min="2" max="2" width="7.5703125" style="72" customWidth="1"/>
    <col min="3" max="3" width="19.85546875" style="72" customWidth="1"/>
    <col min="4" max="4" width="17.85546875" style="72" customWidth="1"/>
    <col min="5" max="9" width="9.42578125" style="72"/>
    <col min="10" max="10" width="9.42578125" style="72" customWidth="1"/>
    <col min="11" max="13" width="9.42578125" style="72"/>
    <col min="14" max="14" width="9.42578125" style="72" customWidth="1"/>
    <col min="15" max="16" width="9.42578125" style="72"/>
    <col min="17" max="18" width="9.42578125" style="72" customWidth="1"/>
    <col min="19" max="39" width="9.42578125" style="72"/>
    <col min="40" max="40" width="9.42578125" style="72" customWidth="1"/>
    <col min="41" max="47" width="9.42578125" style="72"/>
    <col min="48" max="48" width="9.42578125" style="72" customWidth="1"/>
    <col min="49" max="81" width="9.42578125" style="72"/>
    <col min="82" max="82" width="9.42578125" style="72" customWidth="1"/>
    <col min="83" max="16384" width="9.42578125" style="72"/>
  </cols>
  <sheetData>
    <row r="1" spans="1:6" x14ac:dyDescent="0.2">
      <c r="D1" s="4" t="s">
        <v>141</v>
      </c>
    </row>
    <row r="2" spans="1:6" x14ac:dyDescent="0.2">
      <c r="D2" s="4" t="s">
        <v>1</v>
      </c>
    </row>
    <row r="3" spans="1:6" x14ac:dyDescent="0.2">
      <c r="D3" s="4" t="s">
        <v>2</v>
      </c>
    </row>
    <row r="4" spans="1:6" x14ac:dyDescent="0.2">
      <c r="D4" s="4" t="s">
        <v>3</v>
      </c>
    </row>
    <row r="5" spans="1:6" x14ac:dyDescent="0.2">
      <c r="D5" s="188" t="s">
        <v>142</v>
      </c>
    </row>
    <row r="7" spans="1:6" x14ac:dyDescent="0.2">
      <c r="A7" s="189" t="s">
        <v>143</v>
      </c>
      <c r="B7" s="80"/>
      <c r="C7" s="80"/>
      <c r="D7" s="80"/>
    </row>
    <row r="8" spans="1:6" x14ac:dyDescent="0.2">
      <c r="A8" s="189" t="s">
        <v>144</v>
      </c>
      <c r="B8" s="80"/>
      <c r="C8" s="74" t="str">
        <f>Ф1!C6</f>
        <v>АО "Ульбинский металлургический завод"</v>
      </c>
    </row>
    <row r="9" spans="1:6" x14ac:dyDescent="0.2">
      <c r="A9" s="189" t="s">
        <v>145</v>
      </c>
      <c r="B9" s="80"/>
      <c r="C9" s="75">
        <f>Ф1!C16</f>
        <v>44196</v>
      </c>
      <c r="D9" s="80"/>
    </row>
    <row r="10" spans="1:6" x14ac:dyDescent="0.2">
      <c r="A10" s="190"/>
      <c r="B10" s="190"/>
      <c r="C10" s="190"/>
      <c r="D10" s="191" t="s">
        <v>22</v>
      </c>
    </row>
    <row r="11" spans="1:6" s="76" customFormat="1" ht="25.5" customHeight="1" x14ac:dyDescent="0.2">
      <c r="A11" s="212" t="s">
        <v>146</v>
      </c>
      <c r="B11" s="212" t="s">
        <v>24</v>
      </c>
      <c r="C11" s="212" t="s">
        <v>147</v>
      </c>
      <c r="D11" s="212" t="s">
        <v>148</v>
      </c>
    </row>
    <row r="12" spans="1:6" s="76" customFormat="1" x14ac:dyDescent="0.2">
      <c r="A12" s="213"/>
      <c r="B12" s="213"/>
      <c r="C12" s="213"/>
      <c r="D12" s="213"/>
    </row>
    <row r="13" spans="1:6" x14ac:dyDescent="0.2">
      <c r="A13" s="192" t="s">
        <v>149</v>
      </c>
      <c r="B13" s="193" t="s">
        <v>29</v>
      </c>
      <c r="C13" s="77">
        <v>46337557</v>
      </c>
      <c r="D13" s="78">
        <v>42229397</v>
      </c>
      <c r="E13" s="206"/>
      <c r="F13" s="206"/>
    </row>
    <row r="14" spans="1:6" x14ac:dyDescent="0.2">
      <c r="A14" s="192" t="s">
        <v>150</v>
      </c>
      <c r="B14" s="193" t="s">
        <v>31</v>
      </c>
      <c r="C14" s="194">
        <v>30066386</v>
      </c>
      <c r="D14" s="194">
        <v>30348084</v>
      </c>
      <c r="E14" s="206"/>
      <c r="F14" s="206"/>
    </row>
    <row r="15" spans="1:6" s="79" customFormat="1" x14ac:dyDescent="0.2">
      <c r="A15" s="195" t="s">
        <v>151</v>
      </c>
      <c r="B15" s="196" t="s">
        <v>38</v>
      </c>
      <c r="C15" s="197">
        <f>C13-C14</f>
        <v>16271171</v>
      </c>
      <c r="D15" s="197">
        <f>D13-D14</f>
        <v>11881313</v>
      </c>
      <c r="E15" s="206"/>
      <c r="F15" s="206"/>
    </row>
    <row r="16" spans="1:6" x14ac:dyDescent="0.2">
      <c r="A16" s="192" t="s">
        <v>152</v>
      </c>
      <c r="B16" s="193" t="s">
        <v>40</v>
      </c>
      <c r="C16" s="194">
        <v>1278023</v>
      </c>
      <c r="D16" s="194">
        <v>1514419</v>
      </c>
      <c r="E16" s="206"/>
      <c r="F16" s="206"/>
    </row>
    <row r="17" spans="1:6" x14ac:dyDescent="0.2">
      <c r="A17" s="192" t="s">
        <v>153</v>
      </c>
      <c r="B17" s="193" t="s">
        <v>42</v>
      </c>
      <c r="C17" s="194">
        <v>3020946</v>
      </c>
      <c r="D17" s="194">
        <v>2945633</v>
      </c>
      <c r="E17" s="206"/>
      <c r="F17" s="206"/>
    </row>
    <row r="18" spans="1:6" s="79" customFormat="1" x14ac:dyDescent="0.2">
      <c r="A18" s="195" t="s">
        <v>154</v>
      </c>
      <c r="B18" s="196" t="s">
        <v>57</v>
      </c>
      <c r="C18" s="197">
        <f>C15-C16-C17</f>
        <v>11972202</v>
      </c>
      <c r="D18" s="197">
        <f>D15-D16-D17</f>
        <v>7421261</v>
      </c>
      <c r="E18" s="206"/>
      <c r="F18" s="206"/>
    </row>
    <row r="19" spans="1:6" x14ac:dyDescent="0.2">
      <c r="A19" s="192" t="s">
        <v>155</v>
      </c>
      <c r="B19" s="193" t="s">
        <v>59</v>
      </c>
      <c r="C19" s="194">
        <v>1503495</v>
      </c>
      <c r="D19" s="194">
        <v>362279</v>
      </c>
      <c r="E19" s="206"/>
      <c r="F19" s="206"/>
    </row>
    <row r="20" spans="1:6" x14ac:dyDescent="0.2">
      <c r="A20" s="192" t="s">
        <v>156</v>
      </c>
      <c r="B20" s="193" t="s">
        <v>61</v>
      </c>
      <c r="C20" s="194">
        <v>589654</v>
      </c>
      <c r="D20" s="194">
        <v>575332</v>
      </c>
      <c r="E20" s="206"/>
      <c r="F20" s="206"/>
    </row>
    <row r="21" spans="1:6" ht="25.5" x14ac:dyDescent="0.2">
      <c r="A21" s="192" t="s">
        <v>157</v>
      </c>
      <c r="B21" s="193" t="s">
        <v>158</v>
      </c>
      <c r="C21" s="194">
        <v>-2550104</v>
      </c>
      <c r="D21" s="194">
        <v>-498494</v>
      </c>
      <c r="E21" s="206"/>
      <c r="F21" s="206"/>
    </row>
    <row r="22" spans="1:6" x14ac:dyDescent="0.2">
      <c r="A22" s="192" t="s">
        <v>159</v>
      </c>
      <c r="B22" s="193" t="s">
        <v>160</v>
      </c>
      <c r="C22" s="194">
        <v>193694</v>
      </c>
      <c r="D22" s="194">
        <v>134620</v>
      </c>
      <c r="E22" s="206"/>
      <c r="F22" s="206"/>
    </row>
    <row r="23" spans="1:6" x14ac:dyDescent="0.2">
      <c r="A23" s="192" t="s">
        <v>161</v>
      </c>
      <c r="B23" s="193" t="s">
        <v>162</v>
      </c>
      <c r="C23" s="194">
        <v>1736459</v>
      </c>
      <c r="D23" s="194">
        <v>1855582</v>
      </c>
      <c r="E23" s="206"/>
      <c r="F23" s="206"/>
    </row>
    <row r="24" spans="1:6" s="79" customFormat="1" x14ac:dyDescent="0.2">
      <c r="A24" s="195" t="s">
        <v>163</v>
      </c>
      <c r="B24" s="196">
        <v>100</v>
      </c>
      <c r="C24" s="197">
        <f>C18+C19-C20+C21+C22-C23</f>
        <v>8793174</v>
      </c>
      <c r="D24" s="197">
        <f>D18+D19-D20+D21+D22-D23</f>
        <v>4988752</v>
      </c>
      <c r="E24" s="206"/>
      <c r="F24" s="206"/>
    </row>
    <row r="25" spans="1:6" x14ac:dyDescent="0.2">
      <c r="A25" s="192" t="s">
        <v>164</v>
      </c>
      <c r="B25" s="193" t="s">
        <v>165</v>
      </c>
      <c r="C25" s="194">
        <v>3314496</v>
      </c>
      <c r="D25" s="194">
        <v>1721620</v>
      </c>
      <c r="E25" s="206"/>
      <c r="F25" s="206"/>
    </row>
    <row r="26" spans="1:6" s="79" customFormat="1" ht="25.5" x14ac:dyDescent="0.2">
      <c r="A26" s="195" t="s">
        <v>166</v>
      </c>
      <c r="B26" s="196" t="s">
        <v>167</v>
      </c>
      <c r="C26" s="197">
        <f>C24-C25</f>
        <v>5478678</v>
      </c>
      <c r="D26" s="197">
        <f>D24-D25</f>
        <v>3267132</v>
      </c>
      <c r="E26" s="206"/>
      <c r="F26" s="206"/>
    </row>
    <row r="27" spans="1:6" x14ac:dyDescent="0.2">
      <c r="A27" s="192" t="s">
        <v>168</v>
      </c>
      <c r="B27" s="193" t="s">
        <v>169</v>
      </c>
      <c r="C27" s="194"/>
      <c r="D27" s="194"/>
      <c r="E27" s="206"/>
      <c r="F27" s="206"/>
    </row>
    <row r="28" spans="1:6" s="79" customFormat="1" x14ac:dyDescent="0.2">
      <c r="A28" s="195" t="s">
        <v>170</v>
      </c>
      <c r="B28" s="196">
        <v>300</v>
      </c>
      <c r="C28" s="197">
        <f>C26+C27</f>
        <v>5478678</v>
      </c>
      <c r="D28" s="197">
        <f>D26+D27</f>
        <v>3267132</v>
      </c>
      <c r="E28" s="206"/>
      <c r="F28" s="206"/>
    </row>
    <row r="29" spans="1:6" x14ac:dyDescent="0.2">
      <c r="A29" s="192" t="s">
        <v>171</v>
      </c>
      <c r="B29" s="193"/>
      <c r="C29" s="194">
        <f t="shared" ref="C29" si="0">C28-C30</f>
        <v>5478678</v>
      </c>
      <c r="D29" s="194">
        <f>D28-D30</f>
        <v>3267132</v>
      </c>
      <c r="E29" s="206"/>
      <c r="F29" s="206"/>
    </row>
    <row r="30" spans="1:6" x14ac:dyDescent="0.2">
      <c r="A30" s="192" t="s">
        <v>172</v>
      </c>
      <c r="B30" s="193"/>
      <c r="C30" s="194"/>
      <c r="D30" s="194"/>
      <c r="E30" s="206"/>
      <c r="F30" s="206"/>
    </row>
    <row r="31" spans="1:6" x14ac:dyDescent="0.2">
      <c r="A31" s="195" t="s">
        <v>173</v>
      </c>
      <c r="B31" s="196">
        <v>400</v>
      </c>
      <c r="C31" s="197">
        <f>C42+C48</f>
        <v>50424</v>
      </c>
      <c r="D31" s="197">
        <f>D42+D48</f>
        <v>-84843</v>
      </c>
      <c r="E31" s="206"/>
      <c r="F31" s="206"/>
    </row>
    <row r="32" spans="1:6" x14ac:dyDescent="0.2">
      <c r="A32" s="192" t="s">
        <v>174</v>
      </c>
      <c r="B32" s="193"/>
      <c r="C32" s="194"/>
      <c r="D32" s="194"/>
      <c r="E32" s="206"/>
      <c r="F32" s="206"/>
    </row>
    <row r="33" spans="1:6" ht="25.5" x14ac:dyDescent="0.2">
      <c r="A33" s="192" t="s">
        <v>175</v>
      </c>
      <c r="B33" s="193">
        <v>410</v>
      </c>
      <c r="C33" s="194"/>
      <c r="D33" s="194"/>
      <c r="E33" s="206"/>
      <c r="F33" s="206"/>
    </row>
    <row r="34" spans="1:6" ht="25.5" x14ac:dyDescent="0.2">
      <c r="A34" s="192" t="s">
        <v>176</v>
      </c>
      <c r="B34" s="193" t="s">
        <v>177</v>
      </c>
      <c r="C34" s="194">
        <f>'[58]5'!H2468</f>
        <v>-497</v>
      </c>
      <c r="D34" s="194">
        <v>-2166</v>
      </c>
      <c r="E34" s="206"/>
      <c r="F34" s="206"/>
    </row>
    <row r="35" spans="1:6" x14ac:dyDescent="0.2">
      <c r="A35" s="192" t="s">
        <v>178</v>
      </c>
      <c r="B35" s="193" t="s">
        <v>179</v>
      </c>
      <c r="C35" s="194"/>
      <c r="D35" s="194"/>
      <c r="E35" s="206"/>
      <c r="F35" s="206"/>
    </row>
    <row r="36" spans="1:6" x14ac:dyDescent="0.2">
      <c r="A36" s="192" t="s">
        <v>180</v>
      </c>
      <c r="B36" s="193" t="s">
        <v>181</v>
      </c>
      <c r="C36" s="194"/>
      <c r="D36" s="194"/>
      <c r="E36" s="206"/>
      <c r="F36" s="206"/>
    </row>
    <row r="37" spans="1:6" x14ac:dyDescent="0.2">
      <c r="A37" s="192" t="s">
        <v>182</v>
      </c>
      <c r="B37" s="193" t="s">
        <v>183</v>
      </c>
      <c r="C37" s="194">
        <v>76261</v>
      </c>
      <c r="D37" s="194">
        <v>-87600</v>
      </c>
      <c r="E37" s="206"/>
      <c r="F37" s="206"/>
    </row>
    <row r="38" spans="1:6" x14ac:dyDescent="0.2">
      <c r="A38" s="192" t="s">
        <v>184</v>
      </c>
      <c r="B38" s="193" t="s">
        <v>185</v>
      </c>
      <c r="C38" s="194"/>
      <c r="D38" s="194"/>
      <c r="E38" s="206"/>
      <c r="F38" s="206"/>
    </row>
    <row r="39" spans="1:6" x14ac:dyDescent="0.2">
      <c r="A39" s="192" t="s">
        <v>186</v>
      </c>
      <c r="B39" s="193" t="s">
        <v>187</v>
      </c>
      <c r="C39" s="194"/>
      <c r="D39" s="194"/>
      <c r="E39" s="206"/>
      <c r="F39" s="206"/>
    </row>
    <row r="40" spans="1:6" x14ac:dyDescent="0.2">
      <c r="A40" s="192" t="s">
        <v>188</v>
      </c>
      <c r="B40" s="193" t="s">
        <v>189</v>
      </c>
      <c r="C40" s="194"/>
      <c r="D40" s="194"/>
      <c r="E40" s="206"/>
      <c r="F40" s="206"/>
    </row>
    <row r="41" spans="1:6" ht="18.75" customHeight="1" x14ac:dyDescent="0.2">
      <c r="A41" s="192" t="s">
        <v>190</v>
      </c>
      <c r="B41" s="193" t="s">
        <v>191</v>
      </c>
      <c r="C41" s="194"/>
      <c r="D41" s="194"/>
      <c r="E41" s="206"/>
      <c r="F41" s="206"/>
    </row>
    <row r="42" spans="1:6" ht="38.25" x14ac:dyDescent="0.2">
      <c r="A42" s="195" t="s">
        <v>192</v>
      </c>
      <c r="B42" s="196" t="s">
        <v>193</v>
      </c>
      <c r="C42" s="194">
        <f>SUM(C33:C41)</f>
        <v>75764</v>
      </c>
      <c r="D42" s="194">
        <f>SUM(D33:D41)</f>
        <v>-89766</v>
      </c>
      <c r="E42" s="206"/>
      <c r="F42" s="206"/>
    </row>
    <row r="43" spans="1:6" x14ac:dyDescent="0.2">
      <c r="A43" s="192" t="s">
        <v>194</v>
      </c>
      <c r="B43" s="193" t="s">
        <v>195</v>
      </c>
      <c r="C43" s="194"/>
      <c r="D43" s="194"/>
      <c r="E43" s="206"/>
      <c r="F43" s="206"/>
    </row>
    <row r="44" spans="1:6" ht="25.5" x14ac:dyDescent="0.2">
      <c r="A44" s="192" t="s">
        <v>176</v>
      </c>
      <c r="B44" s="193" t="s">
        <v>196</v>
      </c>
      <c r="C44" s="194"/>
      <c r="D44" s="194"/>
      <c r="E44" s="206"/>
      <c r="F44" s="206"/>
    </row>
    <row r="45" spans="1:6" ht="18.75" customHeight="1" x14ac:dyDescent="0.2">
      <c r="A45" s="192" t="s">
        <v>197</v>
      </c>
      <c r="B45" s="193" t="s">
        <v>198</v>
      </c>
      <c r="C45" s="194">
        <v>-25340</v>
      </c>
      <c r="D45" s="194">
        <v>4923</v>
      </c>
      <c r="E45" s="206"/>
      <c r="F45" s="206"/>
    </row>
    <row r="46" spans="1:6" ht="18.75" customHeight="1" x14ac:dyDescent="0.2">
      <c r="A46" s="192" t="s">
        <v>190</v>
      </c>
      <c r="B46" s="193" t="s">
        <v>199</v>
      </c>
      <c r="C46" s="194"/>
      <c r="D46" s="194"/>
      <c r="E46" s="206"/>
      <c r="F46" s="206"/>
    </row>
    <row r="47" spans="1:6" ht="25.5" x14ac:dyDescent="0.2">
      <c r="A47" s="192" t="s">
        <v>200</v>
      </c>
      <c r="B47" s="193" t="s">
        <v>201</v>
      </c>
      <c r="C47" s="194"/>
      <c r="D47" s="194"/>
      <c r="E47" s="206"/>
      <c r="F47" s="206"/>
    </row>
    <row r="48" spans="1:6" ht="46.15" customHeight="1" x14ac:dyDescent="0.2">
      <c r="A48" s="195" t="s">
        <v>202</v>
      </c>
      <c r="B48" s="196" t="s">
        <v>203</v>
      </c>
      <c r="C48" s="194">
        <f>SUM(C43:C47)</f>
        <v>-25340</v>
      </c>
      <c r="D48" s="194">
        <f>SUM(D43:D47)</f>
        <v>4923</v>
      </c>
      <c r="E48" s="206"/>
      <c r="F48" s="206"/>
    </row>
    <row r="49" spans="1:6" s="79" customFormat="1" ht="30.6" customHeight="1" x14ac:dyDescent="0.2">
      <c r="A49" s="195" t="s">
        <v>204</v>
      </c>
      <c r="B49" s="196">
        <v>500</v>
      </c>
      <c r="C49" s="197">
        <f>C28+C31</f>
        <v>5529102</v>
      </c>
      <c r="D49" s="197">
        <f>D28+D31</f>
        <v>3182289</v>
      </c>
      <c r="E49" s="206"/>
      <c r="F49" s="206"/>
    </row>
    <row r="50" spans="1:6" x14ac:dyDescent="0.2">
      <c r="A50" s="192" t="s">
        <v>205</v>
      </c>
      <c r="B50" s="193"/>
      <c r="C50" s="194"/>
      <c r="D50" s="194"/>
      <c r="E50" s="206"/>
      <c r="F50" s="206"/>
    </row>
    <row r="51" spans="1:6" x14ac:dyDescent="0.2">
      <c r="A51" s="192" t="s">
        <v>171</v>
      </c>
      <c r="B51" s="193"/>
      <c r="C51" s="194">
        <f t="shared" ref="C51" si="1">C49-C52</f>
        <v>5529102</v>
      </c>
      <c r="D51" s="194">
        <f>D49-D52</f>
        <v>3182289</v>
      </c>
      <c r="E51" s="206"/>
      <c r="F51" s="206"/>
    </row>
    <row r="52" spans="1:6" x14ac:dyDescent="0.2">
      <c r="A52" s="192" t="s">
        <v>206</v>
      </c>
      <c r="B52" s="193"/>
      <c r="C52" s="194"/>
      <c r="D52" s="198"/>
      <c r="E52" s="206"/>
      <c r="F52" s="206"/>
    </row>
    <row r="53" spans="1:6" s="79" customFormat="1" x14ac:dyDescent="0.2">
      <c r="A53" s="195" t="s">
        <v>207</v>
      </c>
      <c r="B53" s="196" t="s">
        <v>208</v>
      </c>
      <c r="C53" s="199"/>
      <c r="D53" s="200"/>
      <c r="E53" s="206"/>
      <c r="F53" s="206"/>
    </row>
    <row r="54" spans="1:6" x14ac:dyDescent="0.2">
      <c r="A54" s="192" t="s">
        <v>174</v>
      </c>
      <c r="B54" s="193"/>
      <c r="C54" s="194"/>
      <c r="D54" s="198"/>
      <c r="E54" s="206"/>
      <c r="F54" s="206"/>
    </row>
    <row r="55" spans="1:6" x14ac:dyDescent="0.2">
      <c r="A55" s="192" t="s">
        <v>209</v>
      </c>
      <c r="B55" s="193"/>
      <c r="C55" s="194"/>
      <c r="D55" s="198"/>
      <c r="E55" s="206"/>
      <c r="F55" s="206"/>
    </row>
    <row r="56" spans="1:6" x14ac:dyDescent="0.2">
      <c r="A56" s="192" t="s">
        <v>210</v>
      </c>
      <c r="B56" s="201"/>
      <c r="C56" s="202">
        <f t="shared" ref="C56" si="2">C29/2433595</f>
        <v>2.2512694182885813</v>
      </c>
      <c r="D56" s="202">
        <f>D29/2433595</f>
        <v>1.3425126202182367</v>
      </c>
      <c r="E56" s="206"/>
      <c r="F56" s="206"/>
    </row>
    <row r="57" spans="1:6" x14ac:dyDescent="0.2">
      <c r="A57" s="192" t="s">
        <v>211</v>
      </c>
      <c r="B57" s="201"/>
      <c r="C57" s="194"/>
      <c r="D57" s="198"/>
      <c r="E57" s="206"/>
      <c r="F57" s="206"/>
    </row>
    <row r="58" spans="1:6" x14ac:dyDescent="0.2">
      <c r="A58" s="192" t="s">
        <v>212</v>
      </c>
      <c r="B58" s="201"/>
      <c r="C58" s="194"/>
      <c r="D58" s="194"/>
      <c r="E58" s="206"/>
      <c r="F58" s="206"/>
    </row>
    <row r="59" spans="1:6" x14ac:dyDescent="0.2">
      <c r="A59" s="192" t="s">
        <v>210</v>
      </c>
      <c r="B59" s="201"/>
      <c r="C59" s="194"/>
      <c r="D59" s="194"/>
      <c r="E59" s="206"/>
      <c r="F59" s="206"/>
    </row>
    <row r="60" spans="1:6" x14ac:dyDescent="0.2">
      <c r="A60" s="192" t="s">
        <v>211</v>
      </c>
      <c r="B60" s="201"/>
      <c r="C60" s="194"/>
      <c r="D60" s="198"/>
      <c r="E60" s="206"/>
      <c r="F60" s="206"/>
    </row>
    <row r="62" spans="1:6" s="80" customFormat="1" x14ac:dyDescent="0.2">
      <c r="A62" s="203"/>
    </row>
    <row r="63" spans="1:6" s="80" customFormat="1" x14ac:dyDescent="0.2">
      <c r="A63" s="204"/>
      <c r="C63" s="60"/>
      <c r="D63" s="60"/>
    </row>
    <row r="64" spans="1:6" s="80" customFormat="1" x14ac:dyDescent="0.2">
      <c r="A64" s="205" t="str">
        <f>Ф1!A141</f>
        <v xml:space="preserve">Заместитель Председателя Правления </v>
      </c>
    </row>
    <row r="65" spans="1:4" s="80" customFormat="1" ht="15" x14ac:dyDescent="0.35">
      <c r="A65" s="205" t="str">
        <f>Ф1!A142</f>
        <v>по экономике и финансам                              Чеботарёва Людмила Анатольевна</v>
      </c>
      <c r="C65" s="81" t="s">
        <v>135</v>
      </c>
      <c r="D65" s="60"/>
    </row>
    <row r="66" spans="1:4" s="80" customFormat="1" x14ac:dyDescent="0.2">
      <c r="A66" s="203" t="str">
        <f>Ф1!A143</f>
        <v xml:space="preserve">                                                                                           (фамилия, имя, отчество)</v>
      </c>
      <c r="C66" s="80" t="s">
        <v>137</v>
      </c>
    </row>
    <row r="67" spans="1:4" x14ac:dyDescent="0.2">
      <c r="A67" s="203"/>
      <c r="C67" s="70"/>
    </row>
    <row r="68" spans="1:4" x14ac:dyDescent="0.2">
      <c r="A68" s="203"/>
      <c r="C68" s="70"/>
    </row>
    <row r="69" spans="1:4" ht="15" x14ac:dyDescent="0.35">
      <c r="A69" s="205" t="str">
        <f>Ф1!A146</f>
        <v>Главный бухгалтер                                Оразбекова Динара Тлеукеновна</v>
      </c>
      <c r="C69" s="81" t="s">
        <v>135</v>
      </c>
    </row>
    <row r="70" spans="1:4" x14ac:dyDescent="0.2">
      <c r="A70" s="203" t="str">
        <f>Ф1!A147</f>
        <v xml:space="preserve">                                                                                          (фамилия, имя, отчество)</v>
      </c>
      <c r="C70" s="70" t="s">
        <v>137</v>
      </c>
    </row>
    <row r="71" spans="1:4" x14ac:dyDescent="0.2">
      <c r="A71" s="203" t="str">
        <f>Ф1!A148</f>
        <v>Место печати</v>
      </c>
    </row>
    <row r="72" spans="1:4" x14ac:dyDescent="0.2">
      <c r="A72" s="203"/>
    </row>
  </sheetData>
  <mergeCells count="4">
    <mergeCell ref="A11:A12"/>
    <mergeCell ref="B11:B12"/>
    <mergeCell ref="C11:C12"/>
    <mergeCell ref="D11:D12"/>
  </mergeCells>
  <pageMargins left="0.70866141732283472" right="0.70866141732283472" top="0.54" bottom="0.46" header="0.31496062992125984" footer="0.31496062992125984"/>
  <pageSetup paperSize="9" scale="48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abSelected="1" zoomScaleNormal="100" workbookViewId="0">
      <selection activeCell="J32" sqref="J32"/>
    </sheetView>
  </sheetViews>
  <sheetFormatPr defaultColWidth="67.42578125" defaultRowHeight="12.75" x14ac:dyDescent="0.2"/>
  <cols>
    <col min="1" max="1" width="70.5703125" style="60" customWidth="1"/>
    <col min="2" max="2" width="10.42578125" style="60" bestFit="1" customWidth="1"/>
    <col min="3" max="3" width="15.42578125" style="60" customWidth="1"/>
    <col min="4" max="4" width="18" style="60" customWidth="1"/>
    <col min="5" max="6" width="9.42578125" style="60" customWidth="1"/>
    <col min="7" max="8" width="12.85546875" style="60" bestFit="1" customWidth="1"/>
    <col min="9" max="251" width="9.42578125" style="82" customWidth="1"/>
    <col min="252" max="16384" width="67.42578125" style="82"/>
  </cols>
  <sheetData>
    <row r="1" spans="1:8" ht="15.6" customHeight="1" x14ac:dyDescent="0.2">
      <c r="A1" s="83"/>
    </row>
    <row r="2" spans="1:8" s="85" customFormat="1" ht="11.25" x14ac:dyDescent="0.2">
      <c r="A2" s="83"/>
      <c r="B2" s="83"/>
      <c r="C2" s="83"/>
      <c r="D2" s="84" t="s">
        <v>213</v>
      </c>
      <c r="E2" s="83"/>
      <c r="F2" s="83"/>
      <c r="G2" s="83"/>
      <c r="H2" s="83"/>
    </row>
    <row r="3" spans="1:8" s="85" customFormat="1" ht="11.25" x14ac:dyDescent="0.2">
      <c r="A3" s="83"/>
      <c r="B3" s="83"/>
      <c r="C3" s="83"/>
      <c r="D3" s="84" t="s">
        <v>214</v>
      </c>
      <c r="E3" s="83"/>
      <c r="F3" s="83"/>
      <c r="G3" s="83"/>
      <c r="H3" s="83"/>
    </row>
    <row r="4" spans="1:8" s="85" customFormat="1" ht="11.25" x14ac:dyDescent="0.2">
      <c r="A4" s="83"/>
      <c r="B4" s="83"/>
      <c r="C4" s="83"/>
      <c r="D4" s="84" t="s">
        <v>215</v>
      </c>
      <c r="E4" s="83"/>
      <c r="F4" s="83"/>
      <c r="G4" s="83"/>
      <c r="H4" s="83"/>
    </row>
    <row r="5" spans="1:8" s="85" customFormat="1" ht="11.25" x14ac:dyDescent="0.2">
      <c r="A5" s="83"/>
      <c r="B5" s="83"/>
      <c r="C5" s="83"/>
      <c r="D5" s="86" t="s">
        <v>216</v>
      </c>
      <c r="E5" s="83"/>
      <c r="F5" s="83"/>
      <c r="G5" s="83"/>
      <c r="H5" s="83"/>
    </row>
    <row r="6" spans="1:8" s="85" customFormat="1" ht="11.25" x14ac:dyDescent="0.2">
      <c r="A6" s="83"/>
      <c r="B6" s="83"/>
      <c r="C6" s="83"/>
      <c r="D6" s="84" t="s">
        <v>217</v>
      </c>
      <c r="E6" s="83"/>
      <c r="F6" s="83"/>
      <c r="G6" s="83"/>
      <c r="H6" s="83"/>
    </row>
    <row r="7" spans="1:8" s="85" customFormat="1" ht="11.25" x14ac:dyDescent="0.2">
      <c r="A7" s="83"/>
      <c r="B7" s="83"/>
      <c r="C7" s="83"/>
      <c r="D7" s="84" t="s">
        <v>218</v>
      </c>
      <c r="E7" s="83"/>
      <c r="F7" s="83"/>
      <c r="G7" s="83"/>
      <c r="H7" s="83"/>
    </row>
    <row r="8" spans="1:8" s="85" customFormat="1" ht="11.25" x14ac:dyDescent="0.2">
      <c r="A8" s="83"/>
      <c r="B8" s="83"/>
      <c r="C8" s="83"/>
      <c r="D8" s="84" t="s">
        <v>219</v>
      </c>
      <c r="E8" s="83"/>
      <c r="F8" s="83"/>
      <c r="G8" s="83"/>
      <c r="H8" s="83"/>
    </row>
    <row r="9" spans="1:8" s="85" customFormat="1" ht="11.25" x14ac:dyDescent="0.2">
      <c r="A9" s="83"/>
      <c r="B9" s="83"/>
      <c r="C9" s="83"/>
      <c r="E9" s="83"/>
      <c r="F9" s="83"/>
      <c r="G9" s="83"/>
      <c r="H9" s="83"/>
    </row>
    <row r="10" spans="1:8" s="85" customFormat="1" ht="11.25" x14ac:dyDescent="0.2">
      <c r="A10" s="83"/>
      <c r="B10" s="83"/>
      <c r="C10" s="83"/>
      <c r="E10" s="83"/>
      <c r="F10" s="83"/>
      <c r="G10" s="83"/>
      <c r="H10" s="83"/>
    </row>
    <row r="11" spans="1:8" s="85" customFormat="1" ht="11.25" x14ac:dyDescent="0.2">
      <c r="A11" s="83"/>
      <c r="B11" s="83"/>
      <c r="C11" s="83"/>
      <c r="D11" s="84" t="s">
        <v>220</v>
      </c>
      <c r="E11" s="83"/>
      <c r="F11" s="83"/>
      <c r="G11" s="83"/>
      <c r="H11" s="83"/>
    </row>
    <row r="12" spans="1:8" s="85" customFormat="1" ht="11.25" x14ac:dyDescent="0.2">
      <c r="A12" s="83"/>
      <c r="B12" s="83"/>
      <c r="C12" s="83"/>
      <c r="D12" s="84" t="s">
        <v>221</v>
      </c>
      <c r="E12" s="83"/>
      <c r="F12" s="83"/>
      <c r="G12" s="83"/>
      <c r="H12" s="83"/>
    </row>
    <row r="13" spans="1:8" s="85" customFormat="1" ht="11.25" x14ac:dyDescent="0.2">
      <c r="A13" s="83"/>
      <c r="B13" s="83"/>
      <c r="C13" s="83"/>
      <c r="D13" s="84" t="s">
        <v>222</v>
      </c>
      <c r="E13" s="83"/>
      <c r="F13" s="83"/>
      <c r="G13" s="83"/>
      <c r="H13" s="83"/>
    </row>
    <row r="14" spans="1:8" s="85" customFormat="1" ht="11.25" x14ac:dyDescent="0.2">
      <c r="A14" s="83"/>
      <c r="B14" s="83" t="s">
        <v>223</v>
      </c>
      <c r="C14" s="83"/>
      <c r="D14" s="87" t="s">
        <v>224</v>
      </c>
      <c r="E14" s="83"/>
      <c r="F14" s="83"/>
      <c r="G14" s="83"/>
      <c r="H14" s="83"/>
    </row>
    <row r="15" spans="1:8" s="85" customFormat="1" ht="11.25" x14ac:dyDescent="0.2">
      <c r="A15" s="89"/>
      <c r="B15" s="83"/>
      <c r="C15" s="83"/>
      <c r="D15" s="88"/>
      <c r="E15" s="83"/>
      <c r="F15" s="83"/>
      <c r="G15" s="83"/>
      <c r="H15" s="83"/>
    </row>
    <row r="16" spans="1:8" s="85" customFormat="1" x14ac:dyDescent="0.2">
      <c r="A16" s="91"/>
      <c r="B16" s="83"/>
      <c r="C16" s="83"/>
      <c r="D16" s="90" t="s">
        <v>225</v>
      </c>
      <c r="E16" s="83"/>
      <c r="F16" s="83"/>
      <c r="G16" s="83"/>
      <c r="H16" s="83"/>
    </row>
    <row r="17" spans="1:4" x14ac:dyDescent="0.2">
      <c r="A17" s="93" t="s">
        <v>226</v>
      </c>
      <c r="D17" s="92"/>
    </row>
    <row r="18" spans="1:4" x14ac:dyDescent="0.2">
      <c r="A18" s="96" t="s">
        <v>227</v>
      </c>
      <c r="B18" s="94"/>
      <c r="C18" s="94"/>
      <c r="D18" s="95"/>
    </row>
    <row r="19" spans="1:4" x14ac:dyDescent="0.2">
      <c r="A19" s="93" t="s">
        <v>228</v>
      </c>
      <c r="B19" s="94"/>
      <c r="C19" s="94"/>
      <c r="D19" s="95"/>
    </row>
    <row r="20" spans="1:4" x14ac:dyDescent="0.2">
      <c r="A20" s="98" t="s">
        <v>229</v>
      </c>
      <c r="B20" s="97">
        <f>Ф1!C16</f>
        <v>44196</v>
      </c>
      <c r="D20" s="92"/>
    </row>
    <row r="21" spans="1:4" x14ac:dyDescent="0.2">
      <c r="A21" s="91"/>
      <c r="B21" s="99" t="str">
        <f>Ф1!C6</f>
        <v>АО "Ульбинский металлургический завод"</v>
      </c>
      <c r="D21" s="92"/>
    </row>
    <row r="22" spans="1:4" x14ac:dyDescent="0.2">
      <c r="A22" s="100"/>
      <c r="D22" s="92"/>
    </row>
    <row r="23" spans="1:4" x14ac:dyDescent="0.2">
      <c r="B23" s="100"/>
      <c r="C23" s="100"/>
      <c r="D23" s="101" t="s">
        <v>230</v>
      </c>
    </row>
    <row r="24" spans="1:4" ht="25.5" x14ac:dyDescent="0.2">
      <c r="A24" s="102" t="s">
        <v>231</v>
      </c>
      <c r="B24" s="103" t="s">
        <v>232</v>
      </c>
      <c r="C24" s="103" t="s">
        <v>147</v>
      </c>
      <c r="D24" s="103" t="s">
        <v>148</v>
      </c>
    </row>
    <row r="25" spans="1:4" x14ac:dyDescent="0.2">
      <c r="A25" s="104" t="s">
        <v>233</v>
      </c>
      <c r="B25" s="105"/>
      <c r="C25" s="105"/>
      <c r="D25" s="106"/>
    </row>
    <row r="26" spans="1:4" x14ac:dyDescent="0.2">
      <c r="A26" s="107" t="s">
        <v>234</v>
      </c>
      <c r="B26" s="108">
        <v>10</v>
      </c>
      <c r="C26" s="109">
        <f>SUM(C28:C33)</f>
        <v>50962540</v>
      </c>
      <c r="D26" s="109">
        <f>SUM(D28:D33)</f>
        <v>47999216</v>
      </c>
    </row>
    <row r="27" spans="1:4" x14ac:dyDescent="0.2">
      <c r="A27" s="110" t="s">
        <v>235</v>
      </c>
      <c r="B27" s="111"/>
      <c r="C27" s="112"/>
      <c r="D27" s="112"/>
    </row>
    <row r="28" spans="1:4" x14ac:dyDescent="0.2">
      <c r="A28" s="110" t="s">
        <v>236</v>
      </c>
      <c r="B28" s="113">
        <v>11</v>
      </c>
      <c r="C28" s="114">
        <v>48575485</v>
      </c>
      <c r="D28" s="112">
        <v>44907461</v>
      </c>
    </row>
    <row r="29" spans="1:4" x14ac:dyDescent="0.2">
      <c r="A29" s="115" t="s">
        <v>237</v>
      </c>
      <c r="B29" s="113">
        <v>12</v>
      </c>
      <c r="C29" s="116"/>
      <c r="D29" s="112"/>
    </row>
    <row r="30" spans="1:4" x14ac:dyDescent="0.2">
      <c r="A30" s="110" t="s">
        <v>238</v>
      </c>
      <c r="B30" s="113">
        <v>13</v>
      </c>
      <c r="C30" s="114">
        <v>109170</v>
      </c>
      <c r="D30" s="112">
        <v>1485625</v>
      </c>
    </row>
    <row r="31" spans="1:4" x14ac:dyDescent="0.2">
      <c r="A31" s="110" t="s">
        <v>239</v>
      </c>
      <c r="B31" s="113">
        <v>14</v>
      </c>
      <c r="C31" s="117"/>
      <c r="D31" s="117"/>
    </row>
    <row r="32" spans="1:4" x14ac:dyDescent="0.2">
      <c r="A32" s="110" t="s">
        <v>240</v>
      </c>
      <c r="B32" s="113">
        <v>15</v>
      </c>
      <c r="C32" s="114">
        <v>100948</v>
      </c>
      <c r="D32" s="112">
        <v>271194</v>
      </c>
    </row>
    <row r="33" spans="1:4" x14ac:dyDescent="0.2">
      <c r="A33" s="110" t="s">
        <v>241</v>
      </c>
      <c r="B33" s="113">
        <v>16</v>
      </c>
      <c r="C33" s="114">
        <f>3138596-580000-295823-85836</f>
        <v>2176937</v>
      </c>
      <c r="D33" s="112">
        <v>1334936</v>
      </c>
    </row>
    <row r="34" spans="1:4" x14ac:dyDescent="0.2">
      <c r="A34" s="107" t="s">
        <v>242</v>
      </c>
      <c r="B34" s="108">
        <v>20</v>
      </c>
      <c r="C34" s="118">
        <f>SUM(C36:C42)</f>
        <v>44029095</v>
      </c>
      <c r="D34" s="119">
        <f>SUM(D36:D42)</f>
        <v>44873636</v>
      </c>
    </row>
    <row r="35" spans="1:4" x14ac:dyDescent="0.2">
      <c r="A35" s="110" t="s">
        <v>235</v>
      </c>
      <c r="B35" s="113"/>
      <c r="C35" s="121"/>
      <c r="D35" s="120"/>
    </row>
    <row r="36" spans="1:4" x14ac:dyDescent="0.2">
      <c r="A36" s="110" t="s">
        <v>243</v>
      </c>
      <c r="B36" s="113">
        <v>21</v>
      </c>
      <c r="C36" s="114">
        <f>23911558-580000-295823-85836</f>
        <v>22949899</v>
      </c>
      <c r="D36" s="120">
        <v>24926954</v>
      </c>
    </row>
    <row r="37" spans="1:4" x14ac:dyDescent="0.2">
      <c r="A37" s="110" t="s">
        <v>244</v>
      </c>
      <c r="B37" s="113">
        <v>22</v>
      </c>
      <c r="C37" s="114">
        <v>562358</v>
      </c>
      <c r="D37" s="120">
        <v>817931</v>
      </c>
    </row>
    <row r="38" spans="1:4" x14ac:dyDescent="0.2">
      <c r="A38" s="110" t="s">
        <v>245</v>
      </c>
      <c r="B38" s="113">
        <v>23</v>
      </c>
      <c r="C38" s="114">
        <v>10519992</v>
      </c>
      <c r="D38" s="120">
        <v>9636756</v>
      </c>
    </row>
    <row r="39" spans="1:4" x14ac:dyDescent="0.2">
      <c r="A39" s="110" t="s">
        <v>246</v>
      </c>
      <c r="B39" s="113">
        <v>24</v>
      </c>
      <c r="C39" s="114">
        <v>18916</v>
      </c>
      <c r="D39" s="120">
        <v>23927</v>
      </c>
    </row>
    <row r="40" spans="1:4" x14ac:dyDescent="0.2">
      <c r="A40" s="110" t="s">
        <v>247</v>
      </c>
      <c r="B40" s="113">
        <v>25</v>
      </c>
      <c r="C40" s="117"/>
      <c r="D40" s="122"/>
    </row>
    <row r="41" spans="1:4" x14ac:dyDescent="0.2">
      <c r="A41" s="110" t="s">
        <v>248</v>
      </c>
      <c r="B41" s="113">
        <v>26</v>
      </c>
      <c r="C41" s="114">
        <v>6627492</v>
      </c>
      <c r="D41" s="120">
        <v>6629212</v>
      </c>
    </row>
    <row r="42" spans="1:4" x14ac:dyDescent="0.2">
      <c r="A42" s="110" t="s">
        <v>249</v>
      </c>
      <c r="B42" s="113">
        <v>27</v>
      </c>
      <c r="C42" s="114">
        <f>3349348+1090</f>
        <v>3350438</v>
      </c>
      <c r="D42" s="120">
        <v>2838856</v>
      </c>
    </row>
    <row r="43" spans="1:4" x14ac:dyDescent="0.2">
      <c r="A43" s="123" t="s">
        <v>250</v>
      </c>
      <c r="B43" s="108">
        <v>30</v>
      </c>
      <c r="C43" s="124">
        <f>C26-C34</f>
        <v>6933445</v>
      </c>
      <c r="D43" s="124">
        <f>D26-D34</f>
        <v>3125580</v>
      </c>
    </row>
    <row r="44" spans="1:4" x14ac:dyDescent="0.2">
      <c r="A44" s="104" t="s">
        <v>251</v>
      </c>
      <c r="B44" s="108"/>
      <c r="C44" s="125"/>
      <c r="D44" s="126"/>
    </row>
    <row r="45" spans="1:4" x14ac:dyDescent="0.2">
      <c r="A45" s="107" t="s">
        <v>252</v>
      </c>
      <c r="B45" s="108">
        <v>40</v>
      </c>
      <c r="C45" s="124">
        <f>SUM(C47:C58)</f>
        <v>195672</v>
      </c>
      <c r="D45" s="124">
        <f>SUM(D47:D58)</f>
        <v>7471781</v>
      </c>
    </row>
    <row r="46" spans="1:4" x14ac:dyDescent="0.2">
      <c r="A46" s="110" t="s">
        <v>235</v>
      </c>
      <c r="B46" s="113"/>
      <c r="C46" s="121"/>
      <c r="D46" s="120"/>
    </row>
    <row r="47" spans="1:4" x14ac:dyDescent="0.2">
      <c r="A47" s="110" t="s">
        <v>253</v>
      </c>
      <c r="B47" s="113">
        <v>41</v>
      </c>
      <c r="C47" s="114">
        <v>7442</v>
      </c>
      <c r="D47" s="120">
        <v>1381</v>
      </c>
    </row>
    <row r="48" spans="1:4" x14ac:dyDescent="0.2">
      <c r="A48" s="110" t="s">
        <v>254</v>
      </c>
      <c r="B48" s="113">
        <v>42</v>
      </c>
      <c r="C48" s="114"/>
      <c r="D48" s="120"/>
    </row>
    <row r="49" spans="1:4" x14ac:dyDescent="0.2">
      <c r="A49" s="110" t="s">
        <v>255</v>
      </c>
      <c r="B49" s="113">
        <v>43</v>
      </c>
      <c r="C49" s="114"/>
      <c r="D49" s="120">
        <v>41</v>
      </c>
    </row>
    <row r="50" spans="1:4" ht="25.5" x14ac:dyDescent="0.2">
      <c r="A50" s="127" t="s">
        <v>256</v>
      </c>
      <c r="B50" s="113">
        <v>44</v>
      </c>
      <c r="C50" s="116"/>
      <c r="D50" s="120"/>
    </row>
    <row r="51" spans="1:4" x14ac:dyDescent="0.2">
      <c r="A51" s="110" t="s">
        <v>257</v>
      </c>
      <c r="B51" s="113">
        <v>45</v>
      </c>
      <c r="C51" s="114"/>
      <c r="D51" s="120"/>
    </row>
    <row r="52" spans="1:4" x14ac:dyDescent="0.2">
      <c r="A52" s="127" t="s">
        <v>258</v>
      </c>
      <c r="B52" s="113">
        <v>46</v>
      </c>
      <c r="C52" s="116"/>
      <c r="D52" s="120"/>
    </row>
    <row r="53" spans="1:4" x14ac:dyDescent="0.2">
      <c r="A53" s="127" t="s">
        <v>259</v>
      </c>
      <c r="B53" s="113">
        <v>47</v>
      </c>
      <c r="C53" s="116"/>
      <c r="D53" s="120">
        <v>104285</v>
      </c>
    </row>
    <row r="54" spans="1:4" x14ac:dyDescent="0.2">
      <c r="A54" s="110" t="s">
        <v>260</v>
      </c>
      <c r="B54" s="113">
        <v>48</v>
      </c>
      <c r="C54" s="114"/>
      <c r="D54" s="120">
        <v>6769678</v>
      </c>
    </row>
    <row r="55" spans="1:4" x14ac:dyDescent="0.2">
      <c r="A55" s="110" t="s">
        <v>261</v>
      </c>
      <c r="B55" s="113">
        <v>49</v>
      </c>
      <c r="C55" s="114"/>
      <c r="D55" s="120"/>
    </row>
    <row r="56" spans="1:4" x14ac:dyDescent="0.2">
      <c r="A56" s="110" t="s">
        <v>262</v>
      </c>
      <c r="B56" s="113">
        <v>50</v>
      </c>
      <c r="C56" s="114">
        <v>4844</v>
      </c>
      <c r="D56" s="120">
        <v>193302</v>
      </c>
    </row>
    <row r="57" spans="1:4" x14ac:dyDescent="0.2">
      <c r="A57" s="110" t="s">
        <v>263</v>
      </c>
      <c r="B57" s="113">
        <v>51</v>
      </c>
      <c r="C57" s="114"/>
      <c r="D57" s="120"/>
    </row>
    <row r="58" spans="1:4" x14ac:dyDescent="0.2">
      <c r="A58" s="110" t="s">
        <v>241</v>
      </c>
      <c r="B58" s="113">
        <v>52</v>
      </c>
      <c r="C58" s="114">
        <v>183386</v>
      </c>
      <c r="D58" s="120">
        <v>403094</v>
      </c>
    </row>
    <row r="59" spans="1:4" x14ac:dyDescent="0.2">
      <c r="A59" s="107" t="s">
        <v>264</v>
      </c>
      <c r="B59" s="108">
        <v>60</v>
      </c>
      <c r="C59" s="124">
        <f>SUM(C61:C73)</f>
        <v>3523353</v>
      </c>
      <c r="D59" s="124">
        <f>SUM(D61:D73)</f>
        <v>9267585</v>
      </c>
    </row>
    <row r="60" spans="1:4" x14ac:dyDescent="0.2">
      <c r="A60" s="110" t="s">
        <v>235</v>
      </c>
      <c r="B60" s="113"/>
      <c r="C60" s="114"/>
      <c r="D60" s="120"/>
    </row>
    <row r="61" spans="1:4" x14ac:dyDescent="0.2">
      <c r="A61" s="110" t="s">
        <v>265</v>
      </c>
      <c r="B61" s="113">
        <v>61</v>
      </c>
      <c r="C61" s="114">
        <v>1243382</v>
      </c>
      <c r="D61" s="120">
        <v>698415</v>
      </c>
    </row>
    <row r="62" spans="1:4" x14ac:dyDescent="0.2">
      <c r="A62" s="110" t="s">
        <v>266</v>
      </c>
      <c r="B62" s="113">
        <v>62</v>
      </c>
      <c r="C62" s="114"/>
      <c r="D62" s="120"/>
    </row>
    <row r="63" spans="1:4" x14ac:dyDescent="0.2">
      <c r="A63" s="110" t="s">
        <v>267</v>
      </c>
      <c r="B63" s="113">
        <v>63</v>
      </c>
      <c r="C63" s="114">
        <v>2158695</v>
      </c>
      <c r="D63" s="120">
        <v>1666219</v>
      </c>
    </row>
    <row r="64" spans="1:4" ht="25.5" x14ac:dyDescent="0.2">
      <c r="A64" s="127" t="s">
        <v>268</v>
      </c>
      <c r="B64" s="113">
        <v>64</v>
      </c>
      <c r="C64" s="116"/>
      <c r="D64" s="120"/>
    </row>
    <row r="65" spans="1:4" x14ac:dyDescent="0.2">
      <c r="A65" s="110" t="s">
        <v>269</v>
      </c>
      <c r="B65" s="113">
        <v>65</v>
      </c>
      <c r="C65" s="114"/>
      <c r="D65" s="120"/>
    </row>
    <row r="66" spans="1:4" x14ac:dyDescent="0.2">
      <c r="A66" s="110" t="s">
        <v>270</v>
      </c>
      <c r="B66" s="113">
        <v>66</v>
      </c>
      <c r="C66" s="114"/>
      <c r="D66" s="120"/>
    </row>
    <row r="67" spans="1:4" x14ac:dyDescent="0.2">
      <c r="A67" s="110" t="s">
        <v>271</v>
      </c>
      <c r="B67" s="113">
        <v>67</v>
      </c>
      <c r="C67" s="114">
        <v>9941</v>
      </c>
      <c r="D67" s="120">
        <v>44462</v>
      </c>
    </row>
    <row r="68" spans="1:4" x14ac:dyDescent="0.2">
      <c r="A68" s="110" t="s">
        <v>272</v>
      </c>
      <c r="B68" s="113">
        <v>68</v>
      </c>
      <c r="C68" s="114"/>
      <c r="D68" s="120"/>
    </row>
    <row r="69" spans="1:4" x14ac:dyDescent="0.2">
      <c r="A69" s="110" t="s">
        <v>273</v>
      </c>
      <c r="B69" s="113">
        <v>69</v>
      </c>
      <c r="C69" s="114"/>
      <c r="D69" s="120"/>
    </row>
    <row r="70" spans="1:4" x14ac:dyDescent="0.2">
      <c r="A70" s="110" t="s">
        <v>274</v>
      </c>
      <c r="B70" s="113">
        <v>70</v>
      </c>
      <c r="C70" s="114"/>
      <c r="D70" s="120">
        <v>6716000</v>
      </c>
    </row>
    <row r="71" spans="1:4" x14ac:dyDescent="0.2">
      <c r="A71" s="110" t="s">
        <v>261</v>
      </c>
      <c r="B71" s="113">
        <v>71</v>
      </c>
      <c r="C71" s="114"/>
      <c r="D71" s="120"/>
    </row>
    <row r="72" spans="1:4" x14ac:dyDescent="0.2">
      <c r="A72" s="110" t="s">
        <v>275</v>
      </c>
      <c r="B72" s="113">
        <v>72</v>
      </c>
      <c r="C72" s="116"/>
      <c r="D72" s="120"/>
    </row>
    <row r="73" spans="1:4" x14ac:dyDescent="0.2">
      <c r="A73" s="110" t="s">
        <v>249</v>
      </c>
      <c r="B73" s="113">
        <v>73</v>
      </c>
      <c r="C73" s="114">
        <f>112425-1090</f>
        <v>111335</v>
      </c>
      <c r="D73" s="120">
        <v>142489</v>
      </c>
    </row>
    <row r="74" spans="1:4" ht="25.5" x14ac:dyDescent="0.2">
      <c r="A74" s="123" t="s">
        <v>276</v>
      </c>
      <c r="B74" s="108">
        <v>80</v>
      </c>
      <c r="C74" s="124">
        <f>C45-C59</f>
        <v>-3327681</v>
      </c>
      <c r="D74" s="124">
        <f>D45-D59</f>
        <v>-1795804</v>
      </c>
    </row>
    <row r="75" spans="1:4" x14ac:dyDescent="0.2">
      <c r="A75" s="104" t="s">
        <v>277</v>
      </c>
      <c r="B75" s="108"/>
      <c r="C75" s="125"/>
      <c r="D75" s="126"/>
    </row>
    <row r="76" spans="1:4" x14ac:dyDescent="0.2">
      <c r="A76" s="107" t="s">
        <v>278</v>
      </c>
      <c r="B76" s="108">
        <v>90</v>
      </c>
      <c r="C76" s="124">
        <f>SUM(C78:C81)</f>
        <v>0</v>
      </c>
      <c r="D76" s="124">
        <f>SUM(D78:D81)</f>
        <v>1932230</v>
      </c>
    </row>
    <row r="77" spans="1:4" x14ac:dyDescent="0.2">
      <c r="A77" s="110" t="s">
        <v>235</v>
      </c>
      <c r="B77" s="113"/>
      <c r="C77" s="121"/>
      <c r="D77" s="120"/>
    </row>
    <row r="78" spans="1:4" x14ac:dyDescent="0.2">
      <c r="A78" s="110" t="s">
        <v>279</v>
      </c>
      <c r="B78" s="113">
        <v>91</v>
      </c>
      <c r="C78" s="114"/>
      <c r="D78" s="120"/>
    </row>
    <row r="79" spans="1:4" x14ac:dyDescent="0.2">
      <c r="A79" s="110" t="s">
        <v>280</v>
      </c>
      <c r="B79" s="113">
        <v>92</v>
      </c>
      <c r="C79" s="114"/>
      <c r="D79" s="120">
        <v>1932230</v>
      </c>
    </row>
    <row r="80" spans="1:4" x14ac:dyDescent="0.2">
      <c r="A80" s="110" t="s">
        <v>263</v>
      </c>
      <c r="B80" s="113">
        <v>93</v>
      </c>
      <c r="C80" s="117"/>
      <c r="D80" s="122"/>
    </row>
    <row r="81" spans="1:4" x14ac:dyDescent="0.2">
      <c r="A81" s="110" t="s">
        <v>241</v>
      </c>
      <c r="B81" s="113">
        <v>94</v>
      </c>
      <c r="C81" s="114"/>
      <c r="D81" s="120"/>
    </row>
    <row r="82" spans="1:4" x14ac:dyDescent="0.2">
      <c r="A82" s="107" t="s">
        <v>281</v>
      </c>
      <c r="B82" s="105">
        <v>100</v>
      </c>
      <c r="C82" s="124">
        <f>SUM(C84:C88)</f>
        <v>2957508</v>
      </c>
      <c r="D82" s="124">
        <f>SUM(D84:D88)</f>
        <v>2240664</v>
      </c>
    </row>
    <row r="83" spans="1:4" x14ac:dyDescent="0.2">
      <c r="A83" s="110" t="s">
        <v>235</v>
      </c>
      <c r="B83" s="111"/>
      <c r="C83" s="121"/>
      <c r="D83" s="120"/>
    </row>
    <row r="84" spans="1:4" x14ac:dyDescent="0.2">
      <c r="A84" s="110" t="s">
        <v>282</v>
      </c>
      <c r="B84" s="111">
        <v>101</v>
      </c>
      <c r="C84" s="114"/>
      <c r="D84" s="120">
        <v>1930030</v>
      </c>
    </row>
    <row r="85" spans="1:4" x14ac:dyDescent="0.2">
      <c r="A85" s="110" t="s">
        <v>272</v>
      </c>
      <c r="B85" s="111">
        <v>102</v>
      </c>
      <c r="C85" s="117"/>
      <c r="D85" s="122"/>
    </row>
    <row r="86" spans="1:4" x14ac:dyDescent="0.2">
      <c r="A86" s="110" t="s">
        <v>283</v>
      </c>
      <c r="B86" s="111">
        <v>103</v>
      </c>
      <c r="C86" s="114">
        <v>2946491</v>
      </c>
      <c r="D86" s="120">
        <v>300184</v>
      </c>
    </row>
    <row r="87" spans="1:4" x14ac:dyDescent="0.2">
      <c r="A87" s="110" t="s">
        <v>284</v>
      </c>
      <c r="B87" s="111">
        <v>104</v>
      </c>
      <c r="C87" s="114"/>
      <c r="D87" s="120"/>
    </row>
    <row r="88" spans="1:4" x14ac:dyDescent="0.2">
      <c r="A88" s="110" t="s">
        <v>285</v>
      </c>
      <c r="B88" s="111">
        <v>105</v>
      </c>
      <c r="C88" s="114">
        <v>11017</v>
      </c>
      <c r="D88" s="120">
        <v>10450</v>
      </c>
    </row>
    <row r="89" spans="1:4" x14ac:dyDescent="0.2">
      <c r="A89" s="123" t="s">
        <v>286</v>
      </c>
      <c r="B89" s="105">
        <v>110</v>
      </c>
      <c r="C89" s="124">
        <f>C76-C82</f>
        <v>-2957508</v>
      </c>
      <c r="D89" s="124">
        <f>D76-D82</f>
        <v>-308434</v>
      </c>
    </row>
    <row r="90" spans="1:4" x14ac:dyDescent="0.2">
      <c r="A90" s="107" t="s">
        <v>287</v>
      </c>
      <c r="B90" s="105">
        <v>120</v>
      </c>
      <c r="C90" s="128">
        <v>809021</v>
      </c>
      <c r="D90" s="126">
        <v>-223659</v>
      </c>
    </row>
    <row r="91" spans="1:4" x14ac:dyDescent="0.2">
      <c r="A91" s="123" t="s">
        <v>288</v>
      </c>
      <c r="B91" s="105">
        <v>130</v>
      </c>
      <c r="C91" s="128">
        <v>672</v>
      </c>
      <c r="D91" s="126">
        <v>-1307</v>
      </c>
    </row>
    <row r="92" spans="1:4" x14ac:dyDescent="0.2">
      <c r="A92" s="123" t="s">
        <v>289</v>
      </c>
      <c r="B92" s="105">
        <v>140</v>
      </c>
      <c r="C92" s="124">
        <f>C43+C74+C89+C90+C91</f>
        <v>1457949</v>
      </c>
      <c r="D92" s="124">
        <f>D43+D74+D89+D90+D91</f>
        <v>796376</v>
      </c>
    </row>
    <row r="93" spans="1:4" x14ac:dyDescent="0.2">
      <c r="A93" s="115" t="s">
        <v>290</v>
      </c>
      <c r="B93" s="111">
        <v>150</v>
      </c>
      <c r="C93" s="120">
        <v>10335554</v>
      </c>
      <c r="D93" s="120">
        <v>9539178</v>
      </c>
    </row>
    <row r="94" spans="1:4" x14ac:dyDescent="0.2">
      <c r="A94" s="115" t="s">
        <v>291</v>
      </c>
      <c r="B94" s="111">
        <v>160</v>
      </c>
      <c r="C94" s="129">
        <f>C93+C92</f>
        <v>11793503</v>
      </c>
      <c r="D94" s="129">
        <f>D93+D92</f>
        <v>10335554</v>
      </c>
    </row>
    <row r="96" spans="1:4" x14ac:dyDescent="0.2">
      <c r="A96" s="130"/>
    </row>
    <row r="97" spans="1:3" x14ac:dyDescent="0.2">
      <c r="A97" s="132" t="str">
        <f>Ф1!A141</f>
        <v xml:space="preserve">Заместитель Председателя Правления </v>
      </c>
      <c r="B97" s="131"/>
      <c r="C97" s="131"/>
    </row>
    <row r="98" spans="1:3" x14ac:dyDescent="0.2">
      <c r="A98" s="132" t="str">
        <f>Ф1!A142</f>
        <v>по экономике и финансам                              Чеботарёва Людмила Анатольевна</v>
      </c>
      <c r="B98" s="131"/>
    </row>
    <row r="99" spans="1:3" ht="15" x14ac:dyDescent="0.35">
      <c r="A99" s="133" t="str">
        <f>Ф1!A143</f>
        <v xml:space="preserve">                                                                                           (фамилия, имя, отчество)</v>
      </c>
      <c r="B99" s="131"/>
      <c r="C99" s="81" t="s">
        <v>135</v>
      </c>
    </row>
    <row r="100" spans="1:3" x14ac:dyDescent="0.2">
      <c r="A100" s="133"/>
      <c r="B100" s="131"/>
      <c r="C100" s="56" t="s">
        <v>137</v>
      </c>
    </row>
    <row r="101" spans="1:3" x14ac:dyDescent="0.2">
      <c r="A101" s="133"/>
      <c r="B101" s="131"/>
      <c r="C101" s="70"/>
    </row>
    <row r="102" spans="1:3" x14ac:dyDescent="0.2">
      <c r="A102" s="132" t="str">
        <f>Ф1!A146</f>
        <v>Главный бухгалтер                                Оразбекова Динара Тлеукеновна</v>
      </c>
      <c r="C102" s="70"/>
    </row>
    <row r="103" spans="1:3" ht="15" x14ac:dyDescent="0.35">
      <c r="A103" s="133" t="str">
        <f>Ф1!A147</f>
        <v xml:space="preserve">                                                                                          (фамилия, имя, отчество)</v>
      </c>
      <c r="C103" s="81" t="s">
        <v>135</v>
      </c>
    </row>
    <row r="104" spans="1:3" x14ac:dyDescent="0.2">
      <c r="A104" s="133" t="str">
        <f>Ф1!A148</f>
        <v>Место печати</v>
      </c>
      <c r="C104" s="70" t="s">
        <v>137</v>
      </c>
    </row>
    <row r="105" spans="1:3" x14ac:dyDescent="0.2">
      <c r="A105" s="134"/>
    </row>
  </sheetData>
  <pageMargins left="0.70866141732283472" right="0.3" top="0.45" bottom="0.45" header="0.31496062992125984" footer="0.31496062992125984"/>
  <pageSetup paperSize="9" scale="57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91"/>
  <sheetViews>
    <sheetView zoomScale="83" workbookViewId="0">
      <selection activeCell="P18" sqref="P18:P19"/>
    </sheetView>
  </sheetViews>
  <sheetFormatPr defaultColWidth="9.42578125" defaultRowHeight="12" x14ac:dyDescent="0.2"/>
  <cols>
    <col min="1" max="1" width="76.140625" style="135" customWidth="1"/>
    <col min="2" max="2" width="5.42578125" style="135" customWidth="1"/>
    <col min="3" max="3" width="14.42578125" style="177" bestFit="1" customWidth="1"/>
    <col min="4" max="6" width="13.42578125" style="177" customWidth="1"/>
    <col min="7" max="7" width="16.28515625" style="177" customWidth="1"/>
    <col min="8" max="8" width="15.42578125" style="177" bestFit="1" customWidth="1"/>
    <col min="9" max="9" width="11.5703125" style="135" bestFit="1" customWidth="1"/>
    <col min="10" max="10" width="13" style="135" customWidth="1"/>
    <col min="11" max="11" width="16.5703125" style="135" customWidth="1"/>
    <col min="12" max="12" width="9.42578125" style="138" customWidth="1"/>
    <col min="13" max="14" width="9.42578125" style="138"/>
    <col min="15" max="15" width="9.42578125" style="138" customWidth="1"/>
    <col min="16" max="17" width="9.42578125" style="138"/>
    <col min="18" max="19" width="9.42578125" style="138" customWidth="1"/>
    <col min="20" max="40" width="9.42578125" style="138"/>
    <col min="41" max="41" width="9.42578125" style="138" customWidth="1"/>
    <col min="42" max="48" width="9.42578125" style="138"/>
    <col min="49" max="49" width="9.42578125" style="138" customWidth="1"/>
    <col min="50" max="82" width="9.42578125" style="138"/>
    <col min="83" max="83" width="9.42578125" style="138" customWidth="1"/>
    <col min="84" max="16384" width="9.42578125" style="138"/>
  </cols>
  <sheetData>
    <row r="1" spans="1:20" ht="12.75" x14ac:dyDescent="0.2">
      <c r="B1" s="136"/>
      <c r="C1" s="137"/>
      <c r="D1" s="137"/>
      <c r="E1" s="137"/>
      <c r="F1" s="137"/>
      <c r="G1" s="137"/>
      <c r="H1" s="137"/>
      <c r="I1" s="136"/>
      <c r="J1" s="136"/>
      <c r="K1" s="4" t="s">
        <v>292</v>
      </c>
    </row>
    <row r="2" spans="1:20" ht="12.75" x14ac:dyDescent="0.2">
      <c r="B2" s="136"/>
      <c r="C2" s="137"/>
      <c r="D2" s="137"/>
      <c r="E2" s="137"/>
      <c r="F2" s="137"/>
      <c r="G2" s="137"/>
      <c r="H2" s="137"/>
      <c r="I2" s="136"/>
      <c r="J2" s="136"/>
      <c r="K2" s="4" t="s">
        <v>1</v>
      </c>
    </row>
    <row r="3" spans="1:20" ht="12.75" x14ac:dyDescent="0.2">
      <c r="B3" s="136"/>
      <c r="C3" s="137"/>
      <c r="D3" s="137"/>
      <c r="E3" s="137"/>
      <c r="F3" s="137"/>
      <c r="G3" s="137"/>
      <c r="H3" s="137"/>
      <c r="I3" s="136"/>
      <c r="J3" s="136"/>
      <c r="K3" s="4" t="s">
        <v>2</v>
      </c>
    </row>
    <row r="4" spans="1:20" ht="12.75" x14ac:dyDescent="0.2">
      <c r="B4" s="136"/>
      <c r="C4" s="137"/>
      <c r="D4" s="137"/>
      <c r="E4" s="137"/>
      <c r="F4" s="137"/>
      <c r="G4" s="137"/>
      <c r="H4" s="137"/>
      <c r="I4" s="136"/>
      <c r="J4" s="136"/>
      <c r="K4" s="4" t="s">
        <v>3</v>
      </c>
    </row>
    <row r="5" spans="1:20" x14ac:dyDescent="0.2">
      <c r="B5" s="136"/>
      <c r="C5" s="137"/>
      <c r="D5" s="137"/>
      <c r="E5" s="137"/>
      <c r="F5" s="137"/>
      <c r="G5" s="137"/>
      <c r="H5" s="137"/>
      <c r="I5" s="136"/>
      <c r="J5" s="136"/>
      <c r="K5" s="139" t="s">
        <v>293</v>
      </c>
    </row>
    <row r="6" spans="1:20" x14ac:dyDescent="0.2">
      <c r="A6" s="140" t="s">
        <v>5</v>
      </c>
      <c r="B6" s="136"/>
      <c r="C6" s="141" t="str">
        <f>Ф1!C6</f>
        <v>АО "Ульбинский металлургический завод"</v>
      </c>
      <c r="D6" s="137"/>
      <c r="E6" s="137"/>
      <c r="F6" s="137"/>
      <c r="G6" s="137"/>
      <c r="H6" s="137"/>
      <c r="I6" s="136"/>
      <c r="J6" s="136"/>
      <c r="K6" s="136"/>
    </row>
    <row r="7" spans="1:20" x14ac:dyDescent="0.2">
      <c r="A7" s="140"/>
      <c r="B7" s="136"/>
      <c r="C7" s="142"/>
      <c r="D7" s="137"/>
      <c r="E7" s="137"/>
      <c r="F7" s="137"/>
      <c r="G7" s="137"/>
      <c r="H7" s="137"/>
      <c r="I7" s="136"/>
      <c r="J7" s="136"/>
      <c r="K7" s="136"/>
    </row>
    <row r="8" spans="1:20" ht="12.75" x14ac:dyDescent="0.2">
      <c r="A8" s="73" t="s">
        <v>294</v>
      </c>
      <c r="B8" s="136"/>
      <c r="C8" s="142"/>
      <c r="D8" s="137"/>
      <c r="E8" s="137"/>
      <c r="F8" s="137"/>
      <c r="G8" s="137"/>
      <c r="H8" s="137"/>
      <c r="I8" s="136"/>
      <c r="J8" s="136"/>
      <c r="K8" s="136"/>
    </row>
    <row r="9" spans="1:20" x14ac:dyDescent="0.2">
      <c r="A9" s="140"/>
      <c r="B9" s="136"/>
      <c r="C9" s="142"/>
      <c r="D9" s="137"/>
      <c r="E9" s="137"/>
      <c r="F9" s="137"/>
      <c r="G9" s="137"/>
      <c r="H9" s="137"/>
      <c r="I9" s="136"/>
      <c r="J9" s="136"/>
      <c r="K9" s="136"/>
    </row>
    <row r="10" spans="1:20" x14ac:dyDescent="0.2">
      <c r="A10" s="140" t="s">
        <v>295</v>
      </c>
      <c r="B10" s="136"/>
      <c r="C10" s="143">
        <f>Ф1!C16</f>
        <v>44196</v>
      </c>
      <c r="D10" s="137"/>
      <c r="E10" s="137"/>
      <c r="F10" s="137"/>
      <c r="G10" s="137"/>
      <c r="H10" s="137"/>
      <c r="I10" s="136"/>
      <c r="J10" s="136"/>
      <c r="K10" s="136"/>
    </row>
    <row r="11" spans="1:20" x14ac:dyDescent="0.2">
      <c r="A11" s="144"/>
      <c r="B11" s="144"/>
      <c r="C11" s="145"/>
      <c r="D11" s="145"/>
      <c r="E11" s="145"/>
      <c r="F11" s="145"/>
      <c r="G11" s="145"/>
      <c r="H11" s="145"/>
      <c r="I11" s="144"/>
      <c r="J11" s="144"/>
      <c r="K11" s="146" t="s">
        <v>22</v>
      </c>
    </row>
    <row r="12" spans="1:20" s="147" customFormat="1" ht="38.25" customHeight="1" x14ac:dyDescent="0.2">
      <c r="A12" s="214" t="s">
        <v>296</v>
      </c>
      <c r="B12" s="214" t="s">
        <v>24</v>
      </c>
      <c r="C12" s="216" t="s">
        <v>297</v>
      </c>
      <c r="D12" s="217"/>
      <c r="E12" s="217"/>
      <c r="F12" s="217"/>
      <c r="G12" s="217"/>
      <c r="H12" s="218"/>
      <c r="I12" s="214" t="s">
        <v>298</v>
      </c>
      <c r="J12" s="214" t="s">
        <v>299</v>
      </c>
      <c r="K12" s="214" t="s">
        <v>300</v>
      </c>
    </row>
    <row r="13" spans="1:20" s="147" customFormat="1" ht="48" x14ac:dyDescent="0.2">
      <c r="A13" s="215"/>
      <c r="B13" s="215"/>
      <c r="C13" s="148" t="s">
        <v>301</v>
      </c>
      <c r="D13" s="148" t="s">
        <v>124</v>
      </c>
      <c r="E13" s="148" t="s">
        <v>125</v>
      </c>
      <c r="F13" s="148" t="s">
        <v>126</v>
      </c>
      <c r="G13" s="148" t="s">
        <v>302</v>
      </c>
      <c r="H13" s="148" t="s">
        <v>128</v>
      </c>
      <c r="I13" s="215"/>
      <c r="J13" s="215"/>
      <c r="K13" s="215"/>
    </row>
    <row r="14" spans="1:20" s="153" customFormat="1" x14ac:dyDescent="0.2">
      <c r="A14" s="149" t="s">
        <v>303</v>
      </c>
      <c r="B14" s="150" t="s">
        <v>29</v>
      </c>
      <c r="C14" s="151">
        <v>2755985</v>
      </c>
      <c r="D14" s="151"/>
      <c r="E14" s="151"/>
      <c r="F14" s="151">
        <v>244174</v>
      </c>
      <c r="G14" s="151">
        <v>63727654</v>
      </c>
      <c r="H14" s="151"/>
      <c r="I14" s="152">
        <f>SUM(C14:H14)</f>
        <v>66727813</v>
      </c>
      <c r="J14" s="152"/>
      <c r="K14" s="152">
        <f t="shared" ref="K14:K18" si="0">I14+J14</f>
        <v>66727813</v>
      </c>
      <c r="L14" s="207"/>
      <c r="M14" s="207"/>
      <c r="N14" s="207"/>
      <c r="O14" s="207"/>
      <c r="P14" s="207"/>
      <c r="Q14" s="207"/>
      <c r="R14" s="207"/>
      <c r="S14" s="207"/>
      <c r="T14" s="207"/>
    </row>
    <row r="15" spans="1:20" x14ac:dyDescent="0.2">
      <c r="A15" s="154" t="s">
        <v>304</v>
      </c>
      <c r="B15" s="155" t="s">
        <v>31</v>
      </c>
      <c r="C15" s="151"/>
      <c r="D15" s="151"/>
      <c r="E15" s="151"/>
      <c r="F15" s="151"/>
      <c r="G15" s="151"/>
      <c r="H15" s="151"/>
      <c r="I15" s="152">
        <f>SUM(C15:H15)</f>
        <v>0</v>
      </c>
      <c r="J15" s="152"/>
      <c r="K15" s="152">
        <f t="shared" si="0"/>
        <v>0</v>
      </c>
      <c r="L15" s="207"/>
      <c r="M15" s="207"/>
      <c r="N15" s="207"/>
      <c r="O15" s="207"/>
      <c r="P15" s="207"/>
      <c r="Q15" s="207"/>
      <c r="R15" s="207"/>
      <c r="S15" s="207"/>
      <c r="T15" s="207"/>
    </row>
    <row r="16" spans="1:20" x14ac:dyDescent="0.2">
      <c r="A16" s="154" t="s">
        <v>305</v>
      </c>
      <c r="B16" s="155" t="s">
        <v>306</v>
      </c>
      <c r="C16" s="152">
        <f t="shared" ref="C16:H16" si="1">C14+C15</f>
        <v>2755985</v>
      </c>
      <c r="D16" s="152">
        <f t="shared" si="1"/>
        <v>0</v>
      </c>
      <c r="E16" s="152">
        <f t="shared" si="1"/>
        <v>0</v>
      </c>
      <c r="F16" s="152">
        <f t="shared" si="1"/>
        <v>244174</v>
      </c>
      <c r="G16" s="152">
        <f t="shared" si="1"/>
        <v>63727654</v>
      </c>
      <c r="H16" s="152">
        <f t="shared" si="1"/>
        <v>0</v>
      </c>
      <c r="I16" s="152">
        <f t="shared" ref="I16:I19" si="2">SUM(C16:H16)</f>
        <v>66727813</v>
      </c>
      <c r="J16" s="152">
        <f>J14+J15</f>
        <v>0</v>
      </c>
      <c r="K16" s="152">
        <f t="shared" si="0"/>
        <v>66727813</v>
      </c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54" t="s">
        <v>307</v>
      </c>
      <c r="B17" s="155" t="s">
        <v>167</v>
      </c>
      <c r="C17" s="152">
        <f t="shared" ref="C17:H17" si="3">C18+C19</f>
        <v>0</v>
      </c>
      <c r="D17" s="152">
        <f t="shared" si="3"/>
        <v>0</v>
      </c>
      <c r="E17" s="152">
        <f t="shared" si="3"/>
        <v>0</v>
      </c>
      <c r="F17" s="152">
        <f t="shared" si="3"/>
        <v>-87600</v>
      </c>
      <c r="G17" s="152">
        <f t="shared" si="3"/>
        <v>3269889</v>
      </c>
      <c r="H17" s="152">
        <f t="shared" si="3"/>
        <v>0</v>
      </c>
      <c r="I17" s="152">
        <f t="shared" si="2"/>
        <v>3182289</v>
      </c>
      <c r="J17" s="152">
        <f>J18+J19</f>
        <v>0</v>
      </c>
      <c r="K17" s="152">
        <f t="shared" si="0"/>
        <v>3182289</v>
      </c>
      <c r="L17" s="207"/>
      <c r="M17" s="207"/>
      <c r="N17" s="207"/>
      <c r="O17" s="207"/>
      <c r="P17" s="207"/>
      <c r="Q17" s="207"/>
      <c r="R17" s="207"/>
      <c r="S17" s="207"/>
      <c r="T17" s="207"/>
    </row>
    <row r="18" spans="1:20" x14ac:dyDescent="0.2">
      <c r="A18" s="154" t="s">
        <v>308</v>
      </c>
      <c r="B18" s="155" t="s">
        <v>309</v>
      </c>
      <c r="C18" s="156"/>
      <c r="D18" s="156"/>
      <c r="E18" s="156"/>
      <c r="F18" s="156"/>
      <c r="G18" s="151">
        <v>3267132</v>
      </c>
      <c r="H18" s="151"/>
      <c r="I18" s="152">
        <f t="shared" si="2"/>
        <v>3267132</v>
      </c>
      <c r="J18" s="152"/>
      <c r="K18" s="152">
        <f t="shared" si="0"/>
        <v>3267132</v>
      </c>
      <c r="L18" s="207"/>
      <c r="M18" s="207"/>
      <c r="N18" s="207"/>
      <c r="O18" s="207"/>
      <c r="P18" s="207"/>
      <c r="Q18" s="207"/>
      <c r="R18" s="207"/>
      <c r="S18" s="207"/>
      <c r="T18" s="207"/>
    </row>
    <row r="19" spans="1:20" x14ac:dyDescent="0.2">
      <c r="A19" s="154" t="s">
        <v>310</v>
      </c>
      <c r="B19" s="155" t="s">
        <v>311</v>
      </c>
      <c r="C19" s="152">
        <f t="shared" ref="C19:H19" si="4">SUM(C21:C29)</f>
        <v>0</v>
      </c>
      <c r="D19" s="152">
        <f t="shared" si="4"/>
        <v>0</v>
      </c>
      <c r="E19" s="152">
        <f t="shared" si="4"/>
        <v>0</v>
      </c>
      <c r="F19" s="152">
        <f t="shared" si="4"/>
        <v>-87600</v>
      </c>
      <c r="G19" s="152">
        <f t="shared" si="4"/>
        <v>2757</v>
      </c>
      <c r="H19" s="152">
        <f t="shared" si="4"/>
        <v>0</v>
      </c>
      <c r="I19" s="152">
        <f t="shared" si="2"/>
        <v>-84843</v>
      </c>
      <c r="J19" s="157">
        <f>SUM(J21:J29)</f>
        <v>0</v>
      </c>
      <c r="K19" s="152">
        <f>I19+J19</f>
        <v>-84843</v>
      </c>
      <c r="L19" s="207"/>
      <c r="M19" s="207"/>
      <c r="N19" s="207"/>
      <c r="O19" s="207"/>
      <c r="P19" s="207"/>
      <c r="Q19" s="207"/>
      <c r="R19" s="207"/>
      <c r="S19" s="207"/>
      <c r="T19" s="207"/>
    </row>
    <row r="20" spans="1:20" x14ac:dyDescent="0.2">
      <c r="A20" s="154" t="s">
        <v>174</v>
      </c>
      <c r="B20" s="155"/>
      <c r="C20" s="151"/>
      <c r="D20" s="151"/>
      <c r="E20" s="151"/>
      <c r="F20" s="151"/>
      <c r="G20" s="151"/>
      <c r="H20" s="151"/>
      <c r="I20" s="158"/>
      <c r="J20" s="151"/>
      <c r="K20" s="151"/>
      <c r="L20" s="207"/>
      <c r="M20" s="207"/>
      <c r="N20" s="207"/>
      <c r="O20" s="207"/>
      <c r="P20" s="207"/>
      <c r="Q20" s="207"/>
      <c r="R20" s="207"/>
      <c r="S20" s="207"/>
      <c r="T20" s="207"/>
    </row>
    <row r="21" spans="1:20" ht="24" x14ac:dyDescent="0.2">
      <c r="A21" s="154" t="s">
        <v>312</v>
      </c>
      <c r="B21" s="155" t="s">
        <v>313</v>
      </c>
      <c r="C21" s="156"/>
      <c r="D21" s="156"/>
      <c r="E21" s="156"/>
      <c r="F21" s="151"/>
      <c r="G21" s="156"/>
      <c r="H21" s="156"/>
      <c r="I21" s="159"/>
      <c r="J21" s="159"/>
      <c r="K21" s="160">
        <f t="shared" ref="K21:K47" si="5">I21+J21</f>
        <v>0</v>
      </c>
      <c r="L21" s="207"/>
      <c r="M21" s="207"/>
      <c r="N21" s="207"/>
      <c r="O21" s="207"/>
      <c r="P21" s="207"/>
      <c r="Q21" s="207"/>
      <c r="R21" s="207"/>
      <c r="S21" s="207"/>
      <c r="T21" s="207"/>
    </row>
    <row r="22" spans="1:20" ht="24" x14ac:dyDescent="0.2">
      <c r="A22" s="154" t="s">
        <v>314</v>
      </c>
      <c r="B22" s="155" t="s">
        <v>315</v>
      </c>
      <c r="C22" s="156"/>
      <c r="D22" s="156"/>
      <c r="E22" s="156"/>
      <c r="F22" s="151"/>
      <c r="G22" s="151"/>
      <c r="H22" s="151"/>
      <c r="I22" s="152">
        <f>SUM(C22:H22)</f>
        <v>0</v>
      </c>
      <c r="J22" s="152"/>
      <c r="K22" s="160">
        <f t="shared" si="5"/>
        <v>0</v>
      </c>
      <c r="L22" s="207"/>
      <c r="M22" s="207"/>
      <c r="N22" s="207"/>
      <c r="O22" s="207"/>
      <c r="P22" s="207"/>
      <c r="Q22" s="207"/>
      <c r="R22" s="207"/>
      <c r="S22" s="207"/>
      <c r="T22" s="207"/>
    </row>
    <row r="23" spans="1:20" x14ac:dyDescent="0.2">
      <c r="A23" s="154" t="s">
        <v>316</v>
      </c>
      <c r="B23" s="155" t="s">
        <v>317</v>
      </c>
      <c r="C23" s="156"/>
      <c r="D23" s="156"/>
      <c r="E23" s="156"/>
      <c r="F23" s="151"/>
      <c r="G23" s="151"/>
      <c r="H23" s="151"/>
      <c r="I23" s="159"/>
      <c r="J23" s="159"/>
      <c r="K23" s="160">
        <f t="shared" si="5"/>
        <v>0</v>
      </c>
      <c r="L23" s="207"/>
      <c r="M23" s="207"/>
      <c r="N23" s="207"/>
      <c r="O23" s="207"/>
      <c r="P23" s="207"/>
      <c r="Q23" s="207"/>
      <c r="R23" s="207"/>
      <c r="S23" s="207"/>
      <c r="T23" s="207"/>
    </row>
    <row r="24" spans="1:20" ht="24" x14ac:dyDescent="0.2">
      <c r="A24" s="154" t="s">
        <v>176</v>
      </c>
      <c r="B24" s="155" t="s">
        <v>318</v>
      </c>
      <c r="C24" s="156"/>
      <c r="D24" s="156"/>
      <c r="E24" s="156"/>
      <c r="F24" s="151"/>
      <c r="G24" s="151">
        <v>-2166</v>
      </c>
      <c r="H24" s="151"/>
      <c r="I24" s="152">
        <f t="shared" ref="I24:I30" si="6">SUM(C24:H24)</f>
        <v>-2166</v>
      </c>
      <c r="J24" s="152"/>
      <c r="K24" s="160">
        <f t="shared" si="5"/>
        <v>-2166</v>
      </c>
      <c r="L24" s="207"/>
      <c r="M24" s="207"/>
      <c r="N24" s="207"/>
      <c r="O24" s="207"/>
      <c r="P24" s="207"/>
      <c r="Q24" s="207"/>
      <c r="R24" s="207"/>
      <c r="S24" s="207"/>
      <c r="T24" s="207"/>
    </row>
    <row r="25" spans="1:20" x14ac:dyDescent="0.2">
      <c r="A25" s="154" t="s">
        <v>197</v>
      </c>
      <c r="B25" s="155" t="s">
        <v>319</v>
      </c>
      <c r="C25" s="156"/>
      <c r="D25" s="156"/>
      <c r="E25" s="156"/>
      <c r="F25" s="151"/>
      <c r="G25" s="151">
        <v>4923</v>
      </c>
      <c r="H25" s="151"/>
      <c r="I25" s="152">
        <f t="shared" si="6"/>
        <v>4923</v>
      </c>
      <c r="J25" s="152"/>
      <c r="K25" s="160">
        <f t="shared" si="5"/>
        <v>4923</v>
      </c>
      <c r="L25" s="207"/>
      <c r="M25" s="207"/>
      <c r="N25" s="207"/>
      <c r="O25" s="207"/>
      <c r="P25" s="207"/>
      <c r="Q25" s="207"/>
      <c r="R25" s="207"/>
      <c r="S25" s="207"/>
      <c r="T25" s="207"/>
    </row>
    <row r="26" spans="1:20" x14ac:dyDescent="0.2">
      <c r="A26" s="154" t="s">
        <v>178</v>
      </c>
      <c r="B26" s="155" t="s">
        <v>320</v>
      </c>
      <c r="C26" s="156"/>
      <c r="D26" s="156"/>
      <c r="E26" s="156"/>
      <c r="F26" s="151"/>
      <c r="G26" s="151"/>
      <c r="H26" s="151"/>
      <c r="I26" s="152">
        <f t="shared" si="6"/>
        <v>0</v>
      </c>
      <c r="J26" s="152"/>
      <c r="K26" s="160">
        <f t="shared" si="5"/>
        <v>0</v>
      </c>
      <c r="L26" s="207"/>
      <c r="M26" s="207"/>
      <c r="N26" s="207"/>
      <c r="O26" s="207"/>
      <c r="P26" s="207"/>
      <c r="Q26" s="207"/>
      <c r="R26" s="207"/>
      <c r="S26" s="207"/>
      <c r="T26" s="207"/>
    </row>
    <row r="27" spans="1:20" x14ac:dyDescent="0.2">
      <c r="A27" s="154" t="s">
        <v>321</v>
      </c>
      <c r="B27" s="155" t="s">
        <v>322</v>
      </c>
      <c r="C27" s="156"/>
      <c r="D27" s="156"/>
      <c r="E27" s="156"/>
      <c r="F27" s="151"/>
      <c r="G27" s="151"/>
      <c r="H27" s="151"/>
      <c r="I27" s="152">
        <f t="shared" si="6"/>
        <v>0</v>
      </c>
      <c r="J27" s="152"/>
      <c r="K27" s="160">
        <f t="shared" si="5"/>
        <v>0</v>
      </c>
      <c r="L27" s="207"/>
      <c r="M27" s="207"/>
      <c r="N27" s="207"/>
      <c r="O27" s="207"/>
      <c r="P27" s="207"/>
      <c r="Q27" s="207"/>
      <c r="R27" s="207"/>
      <c r="S27" s="207"/>
      <c r="T27" s="207"/>
    </row>
    <row r="28" spans="1:20" x14ac:dyDescent="0.2">
      <c r="A28" s="154" t="s">
        <v>323</v>
      </c>
      <c r="B28" s="155" t="s">
        <v>324</v>
      </c>
      <c r="C28" s="151"/>
      <c r="D28" s="151"/>
      <c r="E28" s="151"/>
      <c r="F28" s="151"/>
      <c r="G28" s="151"/>
      <c r="H28" s="151"/>
      <c r="I28" s="152">
        <f t="shared" si="6"/>
        <v>0</v>
      </c>
      <c r="J28" s="152"/>
      <c r="K28" s="160">
        <f t="shared" si="5"/>
        <v>0</v>
      </c>
      <c r="L28" s="207"/>
      <c r="M28" s="207"/>
      <c r="N28" s="207"/>
      <c r="O28" s="207"/>
      <c r="P28" s="207"/>
      <c r="Q28" s="207"/>
      <c r="R28" s="207"/>
      <c r="S28" s="207"/>
      <c r="T28" s="207"/>
    </row>
    <row r="29" spans="1:20" s="167" customFormat="1" ht="36" x14ac:dyDescent="0.2">
      <c r="A29" s="161" t="s">
        <v>325</v>
      </c>
      <c r="B29" s="162" t="s">
        <v>326</v>
      </c>
      <c r="C29" s="163"/>
      <c r="D29" s="163"/>
      <c r="E29" s="163"/>
      <c r="F29" s="164">
        <v>-87600</v>
      </c>
      <c r="G29" s="164"/>
      <c r="H29" s="164"/>
      <c r="I29" s="165">
        <f t="shared" si="6"/>
        <v>-87600</v>
      </c>
      <c r="J29" s="165"/>
      <c r="K29" s="166">
        <f t="shared" si="5"/>
        <v>-87600</v>
      </c>
      <c r="L29" s="207"/>
      <c r="M29" s="207"/>
      <c r="N29" s="207"/>
      <c r="O29" s="207"/>
      <c r="P29" s="207"/>
      <c r="Q29" s="207"/>
      <c r="R29" s="207"/>
      <c r="S29" s="207"/>
      <c r="T29" s="207"/>
    </row>
    <row r="30" spans="1:20" x14ac:dyDescent="0.2">
      <c r="A30" s="154" t="s">
        <v>327</v>
      </c>
      <c r="B30" s="155" t="s">
        <v>328</v>
      </c>
      <c r="C30" s="168">
        <f>SUM(C32,C37:C45)</f>
        <v>0</v>
      </c>
      <c r="D30" s="168">
        <f t="shared" ref="D30:J30" si="7">SUM(D32,D37:D45)</f>
        <v>0</v>
      </c>
      <c r="E30" s="168">
        <f t="shared" si="7"/>
        <v>0</v>
      </c>
      <c r="F30" s="168">
        <f t="shared" si="7"/>
        <v>0</v>
      </c>
      <c r="G30" s="168">
        <f t="shared" si="7"/>
        <v>-300184</v>
      </c>
      <c r="H30" s="168">
        <f t="shared" si="7"/>
        <v>0</v>
      </c>
      <c r="I30" s="152">
        <f t="shared" si="6"/>
        <v>-300184</v>
      </c>
      <c r="J30" s="157">
        <f t="shared" si="7"/>
        <v>0</v>
      </c>
      <c r="K30" s="152">
        <f t="shared" si="5"/>
        <v>-300184</v>
      </c>
      <c r="L30" s="207"/>
      <c r="M30" s="207"/>
      <c r="N30" s="207"/>
      <c r="O30" s="207"/>
      <c r="P30" s="207"/>
      <c r="Q30" s="207"/>
      <c r="R30" s="207"/>
      <c r="S30" s="207"/>
      <c r="T30" s="207"/>
    </row>
    <row r="31" spans="1:20" x14ac:dyDescent="0.2">
      <c r="A31" s="154" t="s">
        <v>174</v>
      </c>
      <c r="B31" s="155"/>
      <c r="C31" s="169"/>
      <c r="D31" s="169"/>
      <c r="E31" s="169"/>
      <c r="F31" s="169"/>
      <c r="G31" s="169"/>
      <c r="H31" s="169"/>
      <c r="I31" s="152"/>
      <c r="J31" s="158"/>
      <c r="K31" s="152"/>
      <c r="L31" s="207"/>
      <c r="M31" s="207"/>
      <c r="N31" s="207"/>
      <c r="O31" s="207"/>
      <c r="P31" s="207"/>
      <c r="Q31" s="207"/>
      <c r="R31" s="207"/>
      <c r="S31" s="207"/>
      <c r="T31" s="207"/>
    </row>
    <row r="32" spans="1:20" x14ac:dyDescent="0.2">
      <c r="A32" s="154" t="s">
        <v>329</v>
      </c>
      <c r="B32" s="155" t="s">
        <v>330</v>
      </c>
      <c r="C32" s="168">
        <f t="shared" ref="C32:H32" si="8">SUM(C34:C36)</f>
        <v>0</v>
      </c>
      <c r="D32" s="168">
        <f t="shared" si="8"/>
        <v>0</v>
      </c>
      <c r="E32" s="168">
        <f t="shared" si="8"/>
        <v>0</v>
      </c>
      <c r="F32" s="168">
        <f t="shared" si="8"/>
        <v>0</v>
      </c>
      <c r="G32" s="168">
        <f t="shared" si="8"/>
        <v>0</v>
      </c>
      <c r="H32" s="168">
        <f t="shared" si="8"/>
        <v>0</v>
      </c>
      <c r="I32" s="152">
        <f>SUM(C32:H32)</f>
        <v>0</v>
      </c>
      <c r="J32" s="157">
        <f>SUM(J34:J36)</f>
        <v>0</v>
      </c>
      <c r="K32" s="152">
        <f t="shared" si="5"/>
        <v>0</v>
      </c>
      <c r="L32" s="207"/>
      <c r="M32" s="207"/>
      <c r="N32" s="207"/>
      <c r="O32" s="207"/>
      <c r="P32" s="207"/>
      <c r="Q32" s="207"/>
      <c r="R32" s="207"/>
      <c r="S32" s="207"/>
      <c r="T32" s="207"/>
    </row>
    <row r="33" spans="1:20" x14ac:dyDescent="0.2">
      <c r="A33" s="154" t="s">
        <v>174</v>
      </c>
      <c r="B33" s="155"/>
      <c r="C33" s="169"/>
      <c r="D33" s="169"/>
      <c r="E33" s="169"/>
      <c r="F33" s="169"/>
      <c r="G33" s="169"/>
      <c r="H33" s="169"/>
      <c r="I33" s="151"/>
      <c r="J33" s="158"/>
      <c r="K33" s="152"/>
      <c r="L33" s="207"/>
      <c r="M33" s="207"/>
      <c r="N33" s="207"/>
      <c r="O33" s="207"/>
      <c r="P33" s="207"/>
      <c r="Q33" s="207"/>
      <c r="R33" s="207"/>
      <c r="S33" s="207"/>
      <c r="T33" s="207"/>
    </row>
    <row r="34" spans="1:20" x14ac:dyDescent="0.2">
      <c r="A34" s="154" t="s">
        <v>331</v>
      </c>
      <c r="B34" s="155"/>
      <c r="C34" s="151"/>
      <c r="D34" s="151"/>
      <c r="E34" s="151"/>
      <c r="F34" s="151"/>
      <c r="G34" s="151"/>
      <c r="H34" s="151"/>
      <c r="I34" s="152">
        <f>SUM(C34:H34)</f>
        <v>0</v>
      </c>
      <c r="J34" s="152"/>
      <c r="K34" s="152">
        <f t="shared" si="5"/>
        <v>0</v>
      </c>
      <c r="L34" s="207"/>
      <c r="M34" s="207"/>
      <c r="N34" s="207"/>
      <c r="O34" s="207"/>
      <c r="P34" s="207"/>
      <c r="Q34" s="207"/>
      <c r="R34" s="207"/>
      <c r="S34" s="207"/>
      <c r="T34" s="207"/>
    </row>
    <row r="35" spans="1:20" x14ac:dyDescent="0.2">
      <c r="A35" s="154" t="s">
        <v>332</v>
      </c>
      <c r="B35" s="155"/>
      <c r="C35" s="151"/>
      <c r="D35" s="151"/>
      <c r="E35" s="151"/>
      <c r="F35" s="151"/>
      <c r="G35" s="151"/>
      <c r="H35" s="151"/>
      <c r="I35" s="152">
        <f t="shared" ref="I35:I81" si="9">SUM(C35:H35)</f>
        <v>0</v>
      </c>
      <c r="J35" s="152"/>
      <c r="K35" s="152">
        <f t="shared" si="5"/>
        <v>0</v>
      </c>
      <c r="L35" s="207"/>
      <c r="M35" s="207"/>
      <c r="N35" s="207"/>
      <c r="O35" s="207"/>
      <c r="P35" s="207"/>
      <c r="Q35" s="207"/>
      <c r="R35" s="207"/>
      <c r="S35" s="207"/>
      <c r="T35" s="207"/>
    </row>
    <row r="36" spans="1:20" x14ac:dyDescent="0.2">
      <c r="A36" s="154" t="s">
        <v>333</v>
      </c>
      <c r="B36" s="155"/>
      <c r="C36" s="151"/>
      <c r="D36" s="151"/>
      <c r="E36" s="151"/>
      <c r="F36" s="151"/>
      <c r="G36" s="151"/>
      <c r="H36" s="151"/>
      <c r="I36" s="152">
        <f t="shared" si="9"/>
        <v>0</v>
      </c>
      <c r="J36" s="152"/>
      <c r="K36" s="152">
        <f t="shared" si="5"/>
        <v>0</v>
      </c>
      <c r="L36" s="207"/>
      <c r="M36" s="207"/>
      <c r="N36" s="207"/>
      <c r="O36" s="207"/>
      <c r="P36" s="207"/>
      <c r="Q36" s="207"/>
      <c r="R36" s="207"/>
      <c r="S36" s="207"/>
      <c r="T36" s="207"/>
    </row>
    <row r="37" spans="1:20" x14ac:dyDescent="0.2">
      <c r="A37" s="154" t="s">
        <v>334</v>
      </c>
      <c r="B37" s="155" t="s">
        <v>335</v>
      </c>
      <c r="C37" s="151"/>
      <c r="D37" s="151"/>
      <c r="E37" s="151"/>
      <c r="F37" s="151"/>
      <c r="G37" s="151"/>
      <c r="H37" s="151"/>
      <c r="I37" s="152">
        <f t="shared" si="9"/>
        <v>0</v>
      </c>
      <c r="J37" s="152"/>
      <c r="K37" s="152">
        <f t="shared" si="5"/>
        <v>0</v>
      </c>
      <c r="L37" s="207"/>
      <c r="M37" s="207"/>
      <c r="N37" s="207"/>
      <c r="O37" s="207"/>
      <c r="P37" s="207"/>
      <c r="Q37" s="207"/>
      <c r="R37" s="207"/>
      <c r="S37" s="207"/>
      <c r="T37" s="207"/>
    </row>
    <row r="38" spans="1:20" x14ac:dyDescent="0.2">
      <c r="A38" s="154" t="s">
        <v>336</v>
      </c>
      <c r="B38" s="155" t="s">
        <v>337</v>
      </c>
      <c r="C38" s="151"/>
      <c r="D38" s="151"/>
      <c r="E38" s="151"/>
      <c r="F38" s="151"/>
      <c r="G38" s="151"/>
      <c r="H38" s="151"/>
      <c r="I38" s="152">
        <f t="shared" si="9"/>
        <v>0</v>
      </c>
      <c r="J38" s="152"/>
      <c r="K38" s="152">
        <f t="shared" si="5"/>
        <v>0</v>
      </c>
      <c r="L38" s="207"/>
      <c r="M38" s="207"/>
      <c r="N38" s="207"/>
      <c r="O38" s="207"/>
      <c r="P38" s="207"/>
      <c r="Q38" s="207"/>
      <c r="R38" s="207"/>
      <c r="S38" s="207"/>
      <c r="T38" s="207"/>
    </row>
    <row r="39" spans="1:20" x14ac:dyDescent="0.2">
      <c r="A39" s="154" t="s">
        <v>338</v>
      </c>
      <c r="B39" s="155" t="s">
        <v>339</v>
      </c>
      <c r="C39" s="151"/>
      <c r="D39" s="151"/>
      <c r="E39" s="151"/>
      <c r="F39" s="151"/>
      <c r="G39" s="151"/>
      <c r="H39" s="151"/>
      <c r="I39" s="152">
        <f t="shared" si="9"/>
        <v>0</v>
      </c>
      <c r="J39" s="152"/>
      <c r="K39" s="152">
        <f t="shared" si="5"/>
        <v>0</v>
      </c>
      <c r="L39" s="207"/>
      <c r="M39" s="207"/>
      <c r="N39" s="207"/>
      <c r="O39" s="207"/>
      <c r="P39" s="207"/>
      <c r="Q39" s="207"/>
      <c r="R39" s="207"/>
      <c r="S39" s="207"/>
      <c r="T39" s="207"/>
    </row>
    <row r="40" spans="1:20" x14ac:dyDescent="0.2">
      <c r="A40" s="154" t="s">
        <v>340</v>
      </c>
      <c r="B40" s="155" t="s">
        <v>341</v>
      </c>
      <c r="C40" s="151"/>
      <c r="D40" s="151"/>
      <c r="E40" s="151"/>
      <c r="F40" s="151"/>
      <c r="G40" s="151"/>
      <c r="H40" s="151"/>
      <c r="I40" s="152">
        <f t="shared" si="9"/>
        <v>0</v>
      </c>
      <c r="J40" s="152"/>
      <c r="K40" s="152">
        <f t="shared" si="5"/>
        <v>0</v>
      </c>
      <c r="L40" s="207"/>
      <c r="M40" s="207"/>
      <c r="N40" s="207"/>
      <c r="O40" s="207"/>
      <c r="P40" s="207"/>
      <c r="Q40" s="207"/>
      <c r="R40" s="207"/>
      <c r="S40" s="207"/>
      <c r="T40" s="207"/>
    </row>
    <row r="41" spans="1:20" x14ac:dyDescent="0.2">
      <c r="A41" s="154" t="s">
        <v>342</v>
      </c>
      <c r="B41" s="155" t="s">
        <v>343</v>
      </c>
      <c r="C41" s="151"/>
      <c r="D41" s="151"/>
      <c r="E41" s="151"/>
      <c r="F41" s="151"/>
      <c r="G41" s="151">
        <v>-300184</v>
      </c>
      <c r="H41" s="151"/>
      <c r="I41" s="152">
        <f t="shared" si="9"/>
        <v>-300184</v>
      </c>
      <c r="J41" s="152"/>
      <c r="K41" s="152">
        <f t="shared" si="5"/>
        <v>-300184</v>
      </c>
      <c r="L41" s="207"/>
      <c r="M41" s="207"/>
      <c r="N41" s="207"/>
      <c r="O41" s="207"/>
      <c r="P41" s="207"/>
      <c r="Q41" s="207"/>
      <c r="R41" s="207"/>
      <c r="S41" s="207"/>
      <c r="T41" s="207"/>
    </row>
    <row r="42" spans="1:20" x14ac:dyDescent="0.2">
      <c r="A42" s="154" t="s">
        <v>344</v>
      </c>
      <c r="B42" s="155" t="s">
        <v>345</v>
      </c>
      <c r="C42" s="151"/>
      <c r="D42" s="151"/>
      <c r="E42" s="151"/>
      <c r="F42" s="151"/>
      <c r="G42" s="151"/>
      <c r="H42" s="151"/>
      <c r="I42" s="152">
        <f t="shared" si="9"/>
        <v>0</v>
      </c>
      <c r="J42" s="152"/>
      <c r="K42" s="152">
        <f t="shared" si="5"/>
        <v>0</v>
      </c>
      <c r="L42" s="207"/>
      <c r="M42" s="207"/>
      <c r="N42" s="207"/>
      <c r="O42" s="207"/>
      <c r="P42" s="207"/>
      <c r="Q42" s="207"/>
      <c r="R42" s="207"/>
      <c r="S42" s="207"/>
      <c r="T42" s="207"/>
    </row>
    <row r="43" spans="1:20" x14ac:dyDescent="0.2">
      <c r="A43" s="154" t="s">
        <v>346</v>
      </c>
      <c r="B43" s="155" t="s">
        <v>347</v>
      </c>
      <c r="C43" s="151"/>
      <c r="D43" s="151"/>
      <c r="E43" s="151"/>
      <c r="F43" s="151"/>
      <c r="G43" s="151"/>
      <c r="H43" s="151"/>
      <c r="I43" s="152">
        <f t="shared" si="9"/>
        <v>0</v>
      </c>
      <c r="J43" s="152"/>
      <c r="K43" s="152">
        <f t="shared" si="5"/>
        <v>0</v>
      </c>
      <c r="L43" s="207"/>
      <c r="M43" s="207"/>
      <c r="N43" s="207"/>
      <c r="O43" s="207"/>
      <c r="P43" s="207"/>
      <c r="Q43" s="207"/>
      <c r="R43" s="207"/>
      <c r="S43" s="207"/>
      <c r="T43" s="207"/>
    </row>
    <row r="44" spans="1:20" x14ac:dyDescent="0.2">
      <c r="A44" s="154" t="s">
        <v>348</v>
      </c>
      <c r="B44" s="155" t="s">
        <v>349</v>
      </c>
      <c r="C44" s="151"/>
      <c r="D44" s="151"/>
      <c r="E44" s="151"/>
      <c r="F44" s="151"/>
      <c r="G44" s="151"/>
      <c r="H44" s="151"/>
      <c r="I44" s="152">
        <f t="shared" si="9"/>
        <v>0</v>
      </c>
      <c r="J44" s="152"/>
      <c r="K44" s="152">
        <f t="shared" si="5"/>
        <v>0</v>
      </c>
      <c r="L44" s="207"/>
      <c r="M44" s="207"/>
      <c r="N44" s="207"/>
      <c r="O44" s="207"/>
      <c r="P44" s="207"/>
      <c r="Q44" s="207"/>
      <c r="R44" s="207"/>
      <c r="S44" s="207"/>
      <c r="T44" s="207"/>
    </row>
    <row r="45" spans="1:20" x14ac:dyDescent="0.2">
      <c r="A45" s="154" t="s">
        <v>350</v>
      </c>
      <c r="B45" s="155" t="s">
        <v>351</v>
      </c>
      <c r="C45" s="151"/>
      <c r="D45" s="151"/>
      <c r="E45" s="151"/>
      <c r="F45" s="151"/>
      <c r="G45" s="151"/>
      <c r="H45" s="151"/>
      <c r="I45" s="152">
        <f t="shared" si="9"/>
        <v>0</v>
      </c>
      <c r="J45" s="152"/>
      <c r="K45" s="152">
        <f t="shared" si="5"/>
        <v>0</v>
      </c>
      <c r="L45" s="207"/>
      <c r="M45" s="207"/>
      <c r="N45" s="207"/>
      <c r="O45" s="207"/>
      <c r="P45" s="207"/>
      <c r="Q45" s="207"/>
      <c r="R45" s="207"/>
      <c r="S45" s="207"/>
      <c r="T45" s="207"/>
    </row>
    <row r="46" spans="1:20" s="153" customFormat="1" x14ac:dyDescent="0.2">
      <c r="A46" s="149" t="s">
        <v>352</v>
      </c>
      <c r="B46" s="150" t="s">
        <v>353</v>
      </c>
      <c r="C46" s="168">
        <f t="shared" ref="C46:H46" si="10">SUM(C16+C17+C30)</f>
        <v>2755985</v>
      </c>
      <c r="D46" s="168">
        <f t="shared" si="10"/>
        <v>0</v>
      </c>
      <c r="E46" s="168">
        <f t="shared" si="10"/>
        <v>0</v>
      </c>
      <c r="F46" s="168">
        <f t="shared" si="10"/>
        <v>156574</v>
      </c>
      <c r="G46" s="168">
        <f t="shared" si="10"/>
        <v>66697359</v>
      </c>
      <c r="H46" s="168">
        <f t="shared" si="10"/>
        <v>0</v>
      </c>
      <c r="I46" s="152">
        <f t="shared" si="9"/>
        <v>69609918</v>
      </c>
      <c r="J46" s="157">
        <f>SUM(J16+J17+J30)</f>
        <v>0</v>
      </c>
      <c r="K46" s="152">
        <f t="shared" si="5"/>
        <v>69609918</v>
      </c>
      <c r="L46" s="207"/>
      <c r="M46" s="207"/>
      <c r="N46" s="207"/>
      <c r="O46" s="207"/>
      <c r="P46" s="207"/>
      <c r="Q46" s="207"/>
      <c r="R46" s="207"/>
      <c r="S46" s="207"/>
      <c r="T46" s="207"/>
    </row>
    <row r="47" spans="1:20" x14ac:dyDescent="0.2">
      <c r="A47" s="154" t="s">
        <v>354</v>
      </c>
      <c r="B47" s="155" t="s">
        <v>355</v>
      </c>
      <c r="C47" s="151"/>
      <c r="D47" s="151"/>
      <c r="E47" s="151"/>
      <c r="F47" s="151"/>
      <c r="G47" s="151"/>
      <c r="H47" s="151"/>
      <c r="I47" s="152">
        <f t="shared" si="9"/>
        <v>0</v>
      </c>
      <c r="J47" s="152"/>
      <c r="K47" s="152">
        <f t="shared" si="5"/>
        <v>0</v>
      </c>
      <c r="L47" s="207"/>
      <c r="M47" s="207"/>
      <c r="N47" s="207"/>
      <c r="O47" s="207"/>
      <c r="P47" s="207"/>
      <c r="Q47" s="207"/>
      <c r="R47" s="207"/>
      <c r="S47" s="207"/>
      <c r="T47" s="207"/>
    </row>
    <row r="48" spans="1:20" ht="12.75" x14ac:dyDescent="0.2">
      <c r="A48" s="178" t="s">
        <v>356</v>
      </c>
      <c r="B48" s="179"/>
      <c r="C48" s="180"/>
      <c r="D48" s="180"/>
      <c r="E48" s="180"/>
      <c r="F48" s="180"/>
      <c r="G48" s="180"/>
      <c r="H48" s="180"/>
      <c r="I48" s="181"/>
      <c r="J48" s="181"/>
      <c r="K48" s="181"/>
      <c r="L48" s="207"/>
      <c r="M48" s="207"/>
      <c r="N48" s="207"/>
      <c r="O48" s="207"/>
      <c r="P48" s="207"/>
      <c r="Q48" s="207"/>
      <c r="R48" s="207"/>
      <c r="S48" s="207"/>
      <c r="T48" s="207"/>
    </row>
    <row r="49" spans="1:20" ht="12.75" x14ac:dyDescent="0.2">
      <c r="A49" s="178" t="s">
        <v>357</v>
      </c>
      <c r="B49" s="179"/>
      <c r="C49" s="180"/>
      <c r="D49" s="180"/>
      <c r="E49" s="180"/>
      <c r="F49" s="180"/>
      <c r="G49" s="180"/>
      <c r="H49" s="180"/>
      <c r="I49" s="181"/>
      <c r="J49" s="181"/>
      <c r="K49" s="181"/>
      <c r="L49" s="207"/>
      <c r="M49" s="207"/>
      <c r="N49" s="207"/>
      <c r="O49" s="207"/>
      <c r="P49" s="207"/>
      <c r="Q49" s="207"/>
      <c r="R49" s="207"/>
      <c r="S49" s="207"/>
      <c r="T49" s="207"/>
    </row>
    <row r="50" spans="1:20" ht="12.75" x14ac:dyDescent="0.2">
      <c r="A50" s="178" t="s">
        <v>358</v>
      </c>
      <c r="B50" s="179"/>
      <c r="C50" s="180"/>
      <c r="D50" s="180"/>
      <c r="E50" s="180"/>
      <c r="F50" s="180"/>
      <c r="G50" s="180"/>
      <c r="H50" s="180"/>
      <c r="I50" s="181"/>
      <c r="J50" s="181"/>
      <c r="K50" s="181"/>
      <c r="L50" s="207"/>
      <c r="M50" s="207"/>
      <c r="N50" s="207"/>
      <c r="O50" s="207"/>
      <c r="P50" s="207"/>
      <c r="Q50" s="207"/>
      <c r="R50" s="207"/>
      <c r="S50" s="207"/>
      <c r="T50" s="207"/>
    </row>
    <row r="51" spans="1:20" x14ac:dyDescent="0.2">
      <c r="A51" s="182" t="s">
        <v>359</v>
      </c>
      <c r="B51" s="179" t="s">
        <v>360</v>
      </c>
      <c r="C51" s="183">
        <f t="shared" ref="C51:H51" si="11">C46+C47</f>
        <v>2755985</v>
      </c>
      <c r="D51" s="183">
        <f t="shared" si="11"/>
        <v>0</v>
      </c>
      <c r="E51" s="183">
        <f t="shared" si="11"/>
        <v>0</v>
      </c>
      <c r="F51" s="183">
        <f t="shared" si="11"/>
        <v>156574</v>
      </c>
      <c r="G51" s="183">
        <f t="shared" si="11"/>
        <v>66697359</v>
      </c>
      <c r="H51" s="183">
        <f t="shared" si="11"/>
        <v>0</v>
      </c>
      <c r="I51" s="181">
        <f t="shared" si="9"/>
        <v>69609918</v>
      </c>
      <c r="J51" s="184">
        <f>J46+J47</f>
        <v>0</v>
      </c>
      <c r="K51" s="181">
        <f t="shared" ref="K51:K54" si="12">I51+J51</f>
        <v>69609918</v>
      </c>
      <c r="L51" s="207"/>
      <c r="M51" s="207"/>
      <c r="N51" s="207"/>
      <c r="O51" s="207"/>
      <c r="P51" s="207"/>
      <c r="Q51" s="207"/>
      <c r="R51" s="207"/>
      <c r="S51" s="207"/>
      <c r="T51" s="207"/>
    </row>
    <row r="52" spans="1:20" x14ac:dyDescent="0.2">
      <c r="A52" s="182" t="s">
        <v>361</v>
      </c>
      <c r="B52" s="179" t="s">
        <v>208</v>
      </c>
      <c r="C52" s="183">
        <f t="shared" ref="C52:H52" si="13">C53+C54</f>
        <v>0</v>
      </c>
      <c r="D52" s="183">
        <f t="shared" si="13"/>
        <v>0</v>
      </c>
      <c r="E52" s="183">
        <f t="shared" si="13"/>
        <v>0</v>
      </c>
      <c r="F52" s="183">
        <f t="shared" si="13"/>
        <v>76261</v>
      </c>
      <c r="G52" s="183">
        <f t="shared" si="13"/>
        <v>5452841</v>
      </c>
      <c r="H52" s="183">
        <f t="shared" si="13"/>
        <v>0</v>
      </c>
      <c r="I52" s="181">
        <f t="shared" si="9"/>
        <v>5529102</v>
      </c>
      <c r="J52" s="184">
        <f>J53+J54</f>
        <v>0</v>
      </c>
      <c r="K52" s="181">
        <f t="shared" si="12"/>
        <v>5529102</v>
      </c>
      <c r="L52" s="207"/>
      <c r="M52" s="207"/>
      <c r="N52" s="207"/>
      <c r="O52" s="207"/>
      <c r="P52" s="207"/>
      <c r="Q52" s="207"/>
      <c r="R52" s="207"/>
      <c r="S52" s="207"/>
      <c r="T52" s="207"/>
    </row>
    <row r="53" spans="1:20" x14ac:dyDescent="0.2">
      <c r="A53" s="182" t="s">
        <v>308</v>
      </c>
      <c r="B53" s="179" t="s">
        <v>362</v>
      </c>
      <c r="C53" s="180"/>
      <c r="D53" s="185"/>
      <c r="E53" s="185"/>
      <c r="F53" s="185"/>
      <c r="G53" s="180">
        <f>'[58]5'!H2463</f>
        <v>5478678</v>
      </c>
      <c r="H53" s="180"/>
      <c r="I53" s="181">
        <f t="shared" si="9"/>
        <v>5478678</v>
      </c>
      <c r="J53" s="181"/>
      <c r="K53" s="181">
        <f t="shared" si="12"/>
        <v>5478678</v>
      </c>
      <c r="L53" s="207"/>
      <c r="M53" s="207"/>
      <c r="N53" s="207"/>
      <c r="O53" s="207"/>
      <c r="P53" s="207"/>
      <c r="Q53" s="207"/>
      <c r="R53" s="207"/>
      <c r="S53" s="207"/>
      <c r="T53" s="207"/>
    </row>
    <row r="54" spans="1:20" x14ac:dyDescent="0.2">
      <c r="A54" s="182" t="s">
        <v>363</v>
      </c>
      <c r="B54" s="179" t="s">
        <v>364</v>
      </c>
      <c r="C54" s="181">
        <f t="shared" ref="C54:H54" si="14">SUM(C56:C64)</f>
        <v>0</v>
      </c>
      <c r="D54" s="181">
        <f t="shared" si="14"/>
        <v>0</v>
      </c>
      <c r="E54" s="181">
        <f t="shared" si="14"/>
        <v>0</v>
      </c>
      <c r="F54" s="181">
        <f t="shared" si="14"/>
        <v>76261</v>
      </c>
      <c r="G54" s="181">
        <f t="shared" si="14"/>
        <v>-25837</v>
      </c>
      <c r="H54" s="181">
        <f t="shared" si="14"/>
        <v>0</v>
      </c>
      <c r="I54" s="181">
        <f t="shared" si="9"/>
        <v>50424</v>
      </c>
      <c r="J54" s="184">
        <f>SUM(J56:J64)</f>
        <v>0</v>
      </c>
      <c r="K54" s="181">
        <f t="shared" si="12"/>
        <v>50424</v>
      </c>
      <c r="L54" s="207"/>
      <c r="M54" s="207"/>
      <c r="N54" s="207"/>
      <c r="O54" s="207"/>
      <c r="P54" s="207"/>
      <c r="Q54" s="207"/>
      <c r="R54" s="207"/>
      <c r="S54" s="207"/>
      <c r="T54" s="207"/>
    </row>
    <row r="55" spans="1:20" x14ac:dyDescent="0.2">
      <c r="A55" s="182" t="s">
        <v>174</v>
      </c>
      <c r="B55" s="179"/>
      <c r="C55" s="180"/>
      <c r="D55" s="180"/>
      <c r="E55" s="180"/>
      <c r="F55" s="180"/>
      <c r="G55" s="180"/>
      <c r="H55" s="180"/>
      <c r="I55" s="181">
        <f t="shared" si="9"/>
        <v>0</v>
      </c>
      <c r="J55" s="186"/>
      <c r="K55" s="181"/>
      <c r="L55" s="207"/>
      <c r="M55" s="207"/>
      <c r="N55" s="207"/>
      <c r="O55" s="207"/>
      <c r="P55" s="207"/>
      <c r="Q55" s="207"/>
      <c r="R55" s="207"/>
      <c r="S55" s="207"/>
      <c r="T55" s="207"/>
    </row>
    <row r="56" spans="1:20" ht="24" x14ac:dyDescent="0.2">
      <c r="A56" s="182" t="s">
        <v>312</v>
      </c>
      <c r="B56" s="179" t="s">
        <v>365</v>
      </c>
      <c r="C56" s="185"/>
      <c r="D56" s="185"/>
      <c r="E56" s="185"/>
      <c r="F56" s="180"/>
      <c r="G56" s="185"/>
      <c r="H56" s="185"/>
      <c r="I56" s="181">
        <f t="shared" si="9"/>
        <v>0</v>
      </c>
      <c r="J56" s="181"/>
      <c r="K56" s="181">
        <f t="shared" ref="K56:K65" si="15">I56+J56</f>
        <v>0</v>
      </c>
      <c r="L56" s="207"/>
      <c r="M56" s="207"/>
      <c r="N56" s="207"/>
      <c r="O56" s="207"/>
      <c r="P56" s="207"/>
      <c r="Q56" s="207"/>
      <c r="R56" s="207"/>
      <c r="S56" s="207"/>
      <c r="T56" s="207"/>
    </row>
    <row r="57" spans="1:20" ht="24" x14ac:dyDescent="0.2">
      <c r="A57" s="154" t="s">
        <v>314</v>
      </c>
      <c r="B57" s="155" t="s">
        <v>366</v>
      </c>
      <c r="C57" s="151"/>
      <c r="D57" s="151"/>
      <c r="E57" s="151"/>
      <c r="F57" s="151"/>
      <c r="G57" s="151"/>
      <c r="H57" s="151"/>
      <c r="I57" s="152">
        <f t="shared" si="9"/>
        <v>0</v>
      </c>
      <c r="J57" s="152"/>
      <c r="K57" s="152">
        <f t="shared" si="15"/>
        <v>0</v>
      </c>
      <c r="L57" s="207"/>
      <c r="M57" s="207"/>
      <c r="N57" s="207"/>
      <c r="O57" s="207"/>
      <c r="P57" s="207"/>
      <c r="Q57" s="207"/>
      <c r="R57" s="207"/>
      <c r="S57" s="207"/>
      <c r="T57" s="207"/>
    </row>
    <row r="58" spans="1:20" x14ac:dyDescent="0.2">
      <c r="A58" s="154" t="s">
        <v>316</v>
      </c>
      <c r="B58" s="155" t="s">
        <v>367</v>
      </c>
      <c r="C58" s="156"/>
      <c r="D58" s="156"/>
      <c r="E58" s="156"/>
      <c r="F58" s="151"/>
      <c r="G58" s="156"/>
      <c r="H58" s="156"/>
      <c r="I58" s="152">
        <f t="shared" si="9"/>
        <v>0</v>
      </c>
      <c r="J58" s="152"/>
      <c r="K58" s="152">
        <f t="shared" si="15"/>
        <v>0</v>
      </c>
      <c r="L58" s="207"/>
      <c r="M58" s="207"/>
      <c r="N58" s="207"/>
      <c r="O58" s="207"/>
      <c r="P58" s="207"/>
      <c r="Q58" s="207"/>
      <c r="R58" s="207"/>
      <c r="S58" s="207"/>
      <c r="T58" s="207"/>
    </row>
    <row r="59" spans="1:20" ht="24" x14ac:dyDescent="0.2">
      <c r="A59" s="154" t="s">
        <v>176</v>
      </c>
      <c r="B59" s="155" t="s">
        <v>368</v>
      </c>
      <c r="C59" s="151"/>
      <c r="D59" s="151"/>
      <c r="E59" s="151"/>
      <c r="F59" s="151"/>
      <c r="G59" s="151">
        <v>-497</v>
      </c>
      <c r="H59" s="151"/>
      <c r="I59" s="152">
        <f t="shared" si="9"/>
        <v>-497</v>
      </c>
      <c r="J59" s="152"/>
      <c r="K59" s="152">
        <f t="shared" si="15"/>
        <v>-497</v>
      </c>
      <c r="L59" s="207"/>
      <c r="M59" s="207"/>
      <c r="N59" s="207"/>
      <c r="O59" s="207"/>
      <c r="P59" s="207"/>
      <c r="Q59" s="207"/>
      <c r="R59" s="207"/>
      <c r="S59" s="207"/>
      <c r="T59" s="207"/>
    </row>
    <row r="60" spans="1:20" x14ac:dyDescent="0.2">
      <c r="A60" s="154" t="s">
        <v>197</v>
      </c>
      <c r="B60" s="155" t="s">
        <v>369</v>
      </c>
      <c r="C60" s="151"/>
      <c r="D60" s="151"/>
      <c r="E60" s="151"/>
      <c r="F60" s="151"/>
      <c r="G60" s="151">
        <f>Ф2!C45</f>
        <v>-25340</v>
      </c>
      <c r="H60" s="151"/>
      <c r="I60" s="152">
        <f t="shared" si="9"/>
        <v>-25340</v>
      </c>
      <c r="J60" s="152"/>
      <c r="K60" s="152">
        <f t="shared" si="15"/>
        <v>-25340</v>
      </c>
      <c r="L60" s="207"/>
      <c r="M60" s="207"/>
      <c r="N60" s="207"/>
      <c r="O60" s="207"/>
      <c r="P60" s="207"/>
      <c r="Q60" s="207"/>
      <c r="R60" s="207"/>
      <c r="S60" s="207"/>
      <c r="T60" s="207"/>
    </row>
    <row r="61" spans="1:20" x14ac:dyDescent="0.2">
      <c r="A61" s="154" t="s">
        <v>178</v>
      </c>
      <c r="B61" s="155" t="s">
        <v>370</v>
      </c>
      <c r="C61" s="156"/>
      <c r="D61" s="156"/>
      <c r="E61" s="151"/>
      <c r="F61" s="151"/>
      <c r="G61" s="156"/>
      <c r="H61" s="156"/>
      <c r="I61" s="152">
        <f t="shared" si="9"/>
        <v>0</v>
      </c>
      <c r="J61" s="152"/>
      <c r="K61" s="152">
        <f t="shared" si="15"/>
        <v>0</v>
      </c>
      <c r="L61" s="207"/>
      <c r="M61" s="207"/>
      <c r="N61" s="207"/>
      <c r="O61" s="207"/>
      <c r="P61" s="207"/>
      <c r="Q61" s="207"/>
      <c r="R61" s="207"/>
      <c r="S61" s="207"/>
      <c r="T61" s="207"/>
    </row>
    <row r="62" spans="1:20" ht="23.25" customHeight="1" x14ac:dyDescent="0.2">
      <c r="A62" s="154" t="s">
        <v>321</v>
      </c>
      <c r="B62" s="155" t="s">
        <v>371</v>
      </c>
      <c r="C62" s="156"/>
      <c r="D62" s="156"/>
      <c r="E62" s="156"/>
      <c r="F62" s="151"/>
      <c r="G62" s="156"/>
      <c r="H62" s="156"/>
      <c r="I62" s="152">
        <f t="shared" si="9"/>
        <v>0</v>
      </c>
      <c r="J62" s="152"/>
      <c r="K62" s="152">
        <f t="shared" si="15"/>
        <v>0</v>
      </c>
      <c r="L62" s="207"/>
      <c r="M62" s="207"/>
      <c r="N62" s="207"/>
      <c r="O62" s="207"/>
      <c r="P62" s="207"/>
      <c r="Q62" s="207"/>
      <c r="R62" s="207"/>
      <c r="S62" s="207"/>
      <c r="T62" s="207"/>
    </row>
    <row r="63" spans="1:20" x14ac:dyDescent="0.2">
      <c r="A63" s="154" t="s">
        <v>323</v>
      </c>
      <c r="B63" s="155" t="s">
        <v>372</v>
      </c>
      <c r="C63" s="151"/>
      <c r="D63" s="151"/>
      <c r="E63" s="151"/>
      <c r="F63" s="151"/>
      <c r="G63" s="151"/>
      <c r="H63" s="151"/>
      <c r="I63" s="152">
        <f t="shared" si="9"/>
        <v>0</v>
      </c>
      <c r="J63" s="152"/>
      <c r="K63" s="152">
        <f t="shared" si="15"/>
        <v>0</v>
      </c>
      <c r="L63" s="207"/>
      <c r="M63" s="207"/>
      <c r="N63" s="207"/>
      <c r="O63" s="207"/>
      <c r="P63" s="207"/>
      <c r="Q63" s="207"/>
      <c r="R63" s="207"/>
      <c r="S63" s="207"/>
      <c r="T63" s="207"/>
    </row>
    <row r="64" spans="1:20" x14ac:dyDescent="0.2">
      <c r="A64" s="154" t="s">
        <v>373</v>
      </c>
      <c r="B64" s="155" t="s">
        <v>374</v>
      </c>
      <c r="C64" s="156"/>
      <c r="D64" s="156"/>
      <c r="E64" s="156"/>
      <c r="F64" s="151">
        <v>76261</v>
      </c>
      <c r="G64" s="156"/>
      <c r="H64" s="156"/>
      <c r="I64" s="152">
        <f t="shared" si="9"/>
        <v>76261</v>
      </c>
      <c r="J64" s="152"/>
      <c r="K64" s="152">
        <f t="shared" si="15"/>
        <v>76261</v>
      </c>
      <c r="L64" s="207"/>
      <c r="M64" s="207"/>
      <c r="N64" s="207"/>
      <c r="O64" s="207"/>
      <c r="P64" s="207"/>
      <c r="Q64" s="207"/>
      <c r="R64" s="207"/>
      <c r="S64" s="207"/>
      <c r="T64" s="207"/>
    </row>
    <row r="65" spans="1:20" x14ac:dyDescent="0.2">
      <c r="A65" s="154" t="s">
        <v>375</v>
      </c>
      <c r="B65" s="155" t="s">
        <v>376</v>
      </c>
      <c r="C65" s="168">
        <f>SUM(C67,C72:C80)</f>
        <v>0</v>
      </c>
      <c r="D65" s="168">
        <f t="shared" ref="D65:J65" si="16">SUM(D67,D72:D80)</f>
        <v>0</v>
      </c>
      <c r="E65" s="168">
        <f t="shared" si="16"/>
        <v>0</v>
      </c>
      <c r="F65" s="168">
        <f t="shared" si="16"/>
        <v>0</v>
      </c>
      <c r="G65" s="168">
        <f t="shared" si="16"/>
        <v>-3214167</v>
      </c>
      <c r="H65" s="168">
        <f t="shared" si="16"/>
        <v>0</v>
      </c>
      <c r="I65" s="152">
        <f t="shared" si="9"/>
        <v>-3214167</v>
      </c>
      <c r="J65" s="157">
        <f t="shared" si="16"/>
        <v>0</v>
      </c>
      <c r="K65" s="152">
        <f t="shared" si="15"/>
        <v>-3214167</v>
      </c>
      <c r="L65" s="207"/>
      <c r="M65" s="207"/>
      <c r="N65" s="207"/>
      <c r="O65" s="207"/>
      <c r="P65" s="207"/>
      <c r="Q65" s="207"/>
      <c r="R65" s="207"/>
      <c r="S65" s="207"/>
      <c r="T65" s="207"/>
    </row>
    <row r="66" spans="1:20" x14ac:dyDescent="0.2">
      <c r="A66" s="154" t="s">
        <v>174</v>
      </c>
      <c r="B66" s="155"/>
      <c r="C66" s="169"/>
      <c r="D66" s="169"/>
      <c r="E66" s="169"/>
      <c r="F66" s="169"/>
      <c r="G66" s="169"/>
      <c r="H66" s="169"/>
      <c r="I66" s="152"/>
      <c r="J66" s="158"/>
      <c r="K66" s="152"/>
      <c r="L66" s="207"/>
      <c r="M66" s="207"/>
      <c r="N66" s="207"/>
      <c r="O66" s="207"/>
      <c r="P66" s="207"/>
      <c r="Q66" s="207"/>
      <c r="R66" s="207"/>
      <c r="S66" s="207"/>
      <c r="T66" s="207"/>
    </row>
    <row r="67" spans="1:20" x14ac:dyDescent="0.2">
      <c r="A67" s="154" t="s">
        <v>329</v>
      </c>
      <c r="B67" s="155" t="s">
        <v>377</v>
      </c>
      <c r="C67" s="168">
        <f t="shared" ref="C67:H67" si="17">SUM(C69:C71)</f>
        <v>0</v>
      </c>
      <c r="D67" s="168">
        <f t="shared" si="17"/>
        <v>0</v>
      </c>
      <c r="E67" s="168">
        <f t="shared" si="17"/>
        <v>0</v>
      </c>
      <c r="F67" s="168">
        <f t="shared" si="17"/>
        <v>0</v>
      </c>
      <c r="G67" s="168">
        <f t="shared" si="17"/>
        <v>0</v>
      </c>
      <c r="H67" s="168">
        <f t="shared" si="17"/>
        <v>0</v>
      </c>
      <c r="I67" s="152">
        <f t="shared" si="9"/>
        <v>0</v>
      </c>
      <c r="J67" s="157">
        <f>SUM(J69:J71)</f>
        <v>0</v>
      </c>
      <c r="K67" s="152">
        <f t="shared" ref="K67" si="18">I67+J67</f>
        <v>0</v>
      </c>
      <c r="L67" s="207"/>
      <c r="M67" s="207"/>
      <c r="N67" s="207"/>
      <c r="O67" s="207"/>
      <c r="P67" s="207"/>
      <c r="Q67" s="207"/>
      <c r="R67" s="207"/>
      <c r="S67" s="207"/>
      <c r="T67" s="207"/>
    </row>
    <row r="68" spans="1:20" x14ac:dyDescent="0.2">
      <c r="A68" s="154" t="s">
        <v>174</v>
      </c>
      <c r="B68" s="155"/>
      <c r="C68" s="169"/>
      <c r="D68" s="169"/>
      <c r="E68" s="169"/>
      <c r="F68" s="169"/>
      <c r="G68" s="169"/>
      <c r="H68" s="169"/>
      <c r="I68" s="152"/>
      <c r="J68" s="158"/>
      <c r="K68" s="152"/>
      <c r="L68" s="207"/>
      <c r="M68" s="207"/>
      <c r="N68" s="207"/>
      <c r="O68" s="207"/>
      <c r="P68" s="207"/>
      <c r="Q68" s="207"/>
      <c r="R68" s="207"/>
      <c r="S68" s="207"/>
      <c r="T68" s="207"/>
    </row>
    <row r="69" spans="1:20" x14ac:dyDescent="0.2">
      <c r="A69" s="154" t="s">
        <v>331</v>
      </c>
      <c r="B69" s="155"/>
      <c r="C69" s="151"/>
      <c r="D69" s="151"/>
      <c r="E69" s="151"/>
      <c r="F69" s="151"/>
      <c r="G69" s="151"/>
      <c r="H69" s="151"/>
      <c r="I69" s="152">
        <f t="shared" si="9"/>
        <v>0</v>
      </c>
      <c r="J69" s="152"/>
      <c r="K69" s="152">
        <f t="shared" ref="K69:K81" si="19">I69+J69</f>
        <v>0</v>
      </c>
      <c r="L69" s="207"/>
      <c r="M69" s="207"/>
      <c r="N69" s="207"/>
      <c r="O69" s="207"/>
      <c r="P69" s="207"/>
      <c r="Q69" s="207"/>
      <c r="R69" s="207"/>
      <c r="S69" s="207"/>
      <c r="T69" s="207"/>
    </row>
    <row r="70" spans="1:20" x14ac:dyDescent="0.2">
      <c r="A70" s="154" t="s">
        <v>332</v>
      </c>
      <c r="B70" s="155"/>
      <c r="C70" s="151"/>
      <c r="D70" s="151"/>
      <c r="E70" s="151"/>
      <c r="F70" s="151"/>
      <c r="G70" s="151"/>
      <c r="H70" s="151"/>
      <c r="I70" s="152">
        <f t="shared" si="9"/>
        <v>0</v>
      </c>
      <c r="J70" s="152"/>
      <c r="K70" s="152">
        <f t="shared" si="19"/>
        <v>0</v>
      </c>
      <c r="L70" s="207"/>
      <c r="M70" s="207"/>
      <c r="N70" s="207"/>
      <c r="O70" s="207"/>
      <c r="P70" s="207"/>
      <c r="Q70" s="207"/>
      <c r="R70" s="207"/>
      <c r="S70" s="207"/>
      <c r="T70" s="207"/>
    </row>
    <row r="71" spans="1:20" x14ac:dyDescent="0.2">
      <c r="A71" s="154" t="s">
        <v>333</v>
      </c>
      <c r="B71" s="155"/>
      <c r="C71" s="151"/>
      <c r="D71" s="151"/>
      <c r="E71" s="151"/>
      <c r="F71" s="151"/>
      <c r="G71" s="151"/>
      <c r="H71" s="151"/>
      <c r="I71" s="152">
        <f t="shared" si="9"/>
        <v>0</v>
      </c>
      <c r="J71" s="152"/>
      <c r="K71" s="152">
        <f t="shared" si="19"/>
        <v>0</v>
      </c>
      <c r="L71" s="207"/>
      <c r="M71" s="207"/>
      <c r="N71" s="207"/>
      <c r="O71" s="207"/>
      <c r="P71" s="207"/>
      <c r="Q71" s="207"/>
      <c r="R71" s="207"/>
      <c r="S71" s="207"/>
      <c r="T71" s="207"/>
    </row>
    <row r="72" spans="1:20" x14ac:dyDescent="0.2">
      <c r="A72" s="154" t="s">
        <v>334</v>
      </c>
      <c r="B72" s="155" t="s">
        <v>378</v>
      </c>
      <c r="C72" s="151"/>
      <c r="D72" s="151"/>
      <c r="E72" s="151"/>
      <c r="F72" s="151"/>
      <c r="G72" s="151"/>
      <c r="H72" s="151"/>
      <c r="I72" s="152">
        <f t="shared" si="9"/>
        <v>0</v>
      </c>
      <c r="J72" s="152"/>
      <c r="K72" s="152">
        <f t="shared" si="19"/>
        <v>0</v>
      </c>
      <c r="L72" s="207"/>
      <c r="M72" s="207"/>
      <c r="N72" s="207"/>
      <c r="O72" s="207"/>
      <c r="P72" s="207"/>
      <c r="Q72" s="207"/>
      <c r="R72" s="207"/>
      <c r="S72" s="207"/>
      <c r="T72" s="207"/>
    </row>
    <row r="73" spans="1:20" x14ac:dyDescent="0.2">
      <c r="A73" s="154" t="s">
        <v>336</v>
      </c>
      <c r="B73" s="155" t="s">
        <v>379</v>
      </c>
      <c r="C73" s="151"/>
      <c r="D73" s="151"/>
      <c r="E73" s="151"/>
      <c r="F73" s="151"/>
      <c r="G73" s="151"/>
      <c r="H73" s="151"/>
      <c r="I73" s="152">
        <f t="shared" si="9"/>
        <v>0</v>
      </c>
      <c r="J73" s="152"/>
      <c r="K73" s="152">
        <f t="shared" si="19"/>
        <v>0</v>
      </c>
      <c r="L73" s="207"/>
      <c r="M73" s="207"/>
      <c r="N73" s="207"/>
      <c r="O73" s="207"/>
      <c r="P73" s="207"/>
      <c r="Q73" s="207"/>
      <c r="R73" s="207"/>
      <c r="S73" s="207"/>
      <c r="T73" s="207"/>
    </row>
    <row r="74" spans="1:20" x14ac:dyDescent="0.2">
      <c r="A74" s="154" t="s">
        <v>338</v>
      </c>
      <c r="B74" s="155" t="s">
        <v>380</v>
      </c>
      <c r="C74" s="151"/>
      <c r="D74" s="151"/>
      <c r="E74" s="151"/>
      <c r="F74" s="151"/>
      <c r="G74" s="151"/>
      <c r="H74" s="151"/>
      <c r="I74" s="152">
        <f t="shared" si="9"/>
        <v>0</v>
      </c>
      <c r="J74" s="152"/>
      <c r="K74" s="152">
        <f t="shared" si="19"/>
        <v>0</v>
      </c>
      <c r="L74" s="207"/>
      <c r="M74" s="207"/>
      <c r="N74" s="207"/>
      <c r="O74" s="207"/>
      <c r="P74" s="207"/>
      <c r="Q74" s="207"/>
      <c r="R74" s="207"/>
      <c r="S74" s="207"/>
      <c r="T74" s="207"/>
    </row>
    <row r="75" spans="1:20" x14ac:dyDescent="0.2">
      <c r="A75" s="154" t="s">
        <v>340</v>
      </c>
      <c r="B75" s="155" t="s">
        <v>381</v>
      </c>
      <c r="C75" s="151"/>
      <c r="D75" s="151"/>
      <c r="E75" s="151"/>
      <c r="F75" s="151"/>
      <c r="G75" s="151"/>
      <c r="H75" s="151"/>
      <c r="I75" s="152">
        <f t="shared" si="9"/>
        <v>0</v>
      </c>
      <c r="J75" s="152"/>
      <c r="K75" s="152">
        <f t="shared" si="19"/>
        <v>0</v>
      </c>
      <c r="L75" s="207"/>
      <c r="M75" s="207"/>
      <c r="N75" s="207"/>
      <c r="O75" s="207"/>
      <c r="P75" s="207"/>
      <c r="Q75" s="207"/>
      <c r="R75" s="207"/>
      <c r="S75" s="207"/>
      <c r="T75" s="207"/>
    </row>
    <row r="76" spans="1:20" x14ac:dyDescent="0.2">
      <c r="A76" s="154" t="s">
        <v>342</v>
      </c>
      <c r="B76" s="155" t="s">
        <v>382</v>
      </c>
      <c r="C76" s="151"/>
      <c r="D76" s="151"/>
      <c r="E76" s="151"/>
      <c r="F76" s="151"/>
      <c r="G76" s="151">
        <v>-3214167</v>
      </c>
      <c r="H76" s="151"/>
      <c r="I76" s="152">
        <f t="shared" si="9"/>
        <v>-3214167</v>
      </c>
      <c r="J76" s="152"/>
      <c r="K76" s="152">
        <f t="shared" si="19"/>
        <v>-3214167</v>
      </c>
      <c r="L76" s="207"/>
      <c r="M76" s="207"/>
      <c r="N76" s="207"/>
      <c r="O76" s="207"/>
      <c r="P76" s="207"/>
      <c r="Q76" s="207"/>
      <c r="R76" s="207"/>
      <c r="S76" s="207"/>
      <c r="T76" s="207"/>
    </row>
    <row r="77" spans="1:20" x14ac:dyDescent="0.2">
      <c r="A77" s="154" t="s">
        <v>344</v>
      </c>
      <c r="B77" s="155" t="s">
        <v>383</v>
      </c>
      <c r="C77" s="151"/>
      <c r="D77" s="151"/>
      <c r="E77" s="151"/>
      <c r="F77" s="151"/>
      <c r="G77" s="151"/>
      <c r="H77" s="151"/>
      <c r="I77" s="152">
        <f t="shared" si="9"/>
        <v>0</v>
      </c>
      <c r="J77" s="152"/>
      <c r="K77" s="152">
        <f t="shared" si="19"/>
        <v>0</v>
      </c>
      <c r="L77" s="207"/>
      <c r="M77" s="207"/>
      <c r="N77" s="207"/>
      <c r="O77" s="207"/>
      <c r="P77" s="207"/>
      <c r="Q77" s="207"/>
      <c r="R77" s="207"/>
      <c r="S77" s="207"/>
      <c r="T77" s="207"/>
    </row>
    <row r="78" spans="1:20" x14ac:dyDescent="0.2">
      <c r="A78" s="154" t="s">
        <v>346</v>
      </c>
      <c r="B78" s="155" t="s">
        <v>384</v>
      </c>
      <c r="C78" s="151"/>
      <c r="D78" s="151"/>
      <c r="E78" s="151"/>
      <c r="F78" s="151"/>
      <c r="G78" s="151"/>
      <c r="H78" s="151"/>
      <c r="I78" s="152">
        <f t="shared" si="9"/>
        <v>0</v>
      </c>
      <c r="J78" s="152"/>
      <c r="K78" s="152">
        <f t="shared" si="19"/>
        <v>0</v>
      </c>
      <c r="L78" s="207"/>
      <c r="M78" s="207"/>
      <c r="N78" s="207"/>
      <c r="O78" s="207"/>
      <c r="P78" s="207"/>
      <c r="Q78" s="207"/>
      <c r="R78" s="207"/>
      <c r="S78" s="207"/>
      <c r="T78" s="207"/>
    </row>
    <row r="79" spans="1:20" x14ac:dyDescent="0.2">
      <c r="A79" s="154" t="s">
        <v>348</v>
      </c>
      <c r="B79" s="155" t="s">
        <v>385</v>
      </c>
      <c r="C79" s="151"/>
      <c r="D79" s="151"/>
      <c r="E79" s="151"/>
      <c r="F79" s="151"/>
      <c r="G79" s="151"/>
      <c r="H79" s="151"/>
      <c r="I79" s="152">
        <f t="shared" si="9"/>
        <v>0</v>
      </c>
      <c r="J79" s="152"/>
      <c r="K79" s="152">
        <f t="shared" si="19"/>
        <v>0</v>
      </c>
      <c r="L79" s="207"/>
      <c r="M79" s="207"/>
      <c r="N79" s="207"/>
      <c r="O79" s="207"/>
      <c r="P79" s="207"/>
      <c r="Q79" s="207"/>
      <c r="R79" s="207"/>
      <c r="S79" s="207"/>
      <c r="T79" s="207"/>
    </row>
    <row r="80" spans="1:20" x14ac:dyDescent="0.2">
      <c r="A80" s="154" t="s">
        <v>350</v>
      </c>
      <c r="B80" s="155" t="s">
        <v>386</v>
      </c>
      <c r="C80" s="151"/>
      <c r="D80" s="151"/>
      <c r="E80" s="151"/>
      <c r="F80" s="151"/>
      <c r="G80" s="151"/>
      <c r="H80" s="151"/>
      <c r="I80" s="152">
        <f t="shared" si="9"/>
        <v>0</v>
      </c>
      <c r="J80" s="152"/>
      <c r="K80" s="152">
        <f t="shared" si="19"/>
        <v>0</v>
      </c>
      <c r="L80" s="207"/>
      <c r="M80" s="207"/>
      <c r="N80" s="207"/>
      <c r="O80" s="207"/>
      <c r="P80" s="207"/>
      <c r="Q80" s="207"/>
      <c r="R80" s="207"/>
      <c r="S80" s="207"/>
      <c r="T80" s="207"/>
    </row>
    <row r="81" spans="1:20" s="153" customFormat="1" x14ac:dyDescent="0.2">
      <c r="A81" s="149" t="s">
        <v>387</v>
      </c>
      <c r="B81" s="150">
        <v>800</v>
      </c>
      <c r="C81" s="152">
        <f t="shared" ref="C81:H81" si="20">SUM(C51+C52+C65)</f>
        <v>2755985</v>
      </c>
      <c r="D81" s="152">
        <f t="shared" si="20"/>
        <v>0</v>
      </c>
      <c r="E81" s="152">
        <f t="shared" si="20"/>
        <v>0</v>
      </c>
      <c r="F81" s="152">
        <f t="shared" si="20"/>
        <v>232835</v>
      </c>
      <c r="G81" s="152">
        <f t="shared" si="20"/>
        <v>68936033</v>
      </c>
      <c r="H81" s="152">
        <f t="shared" si="20"/>
        <v>0</v>
      </c>
      <c r="I81" s="152">
        <f t="shared" si="9"/>
        <v>71924853</v>
      </c>
      <c r="J81" s="157">
        <f>SUM(J51+J52+J65)</f>
        <v>0</v>
      </c>
      <c r="K81" s="152">
        <f t="shared" si="19"/>
        <v>71924853</v>
      </c>
      <c r="L81" s="207"/>
      <c r="M81" s="207"/>
      <c r="N81" s="207"/>
      <c r="O81" s="207"/>
      <c r="P81" s="207"/>
      <c r="Q81" s="207"/>
      <c r="R81" s="207"/>
      <c r="S81" s="207"/>
      <c r="T81" s="207"/>
    </row>
    <row r="82" spans="1:20" s="172" customFormat="1" x14ac:dyDescent="0.2">
      <c r="A82" s="170"/>
      <c r="B82" s="170"/>
      <c r="C82" s="171"/>
      <c r="D82" s="171"/>
      <c r="E82" s="171"/>
      <c r="F82" s="171"/>
      <c r="G82" s="171"/>
      <c r="H82" s="171"/>
      <c r="I82" s="170"/>
      <c r="J82" s="170"/>
      <c r="K82" s="170"/>
    </row>
    <row r="83" spans="1:20" x14ac:dyDescent="0.2">
      <c r="A83" s="173"/>
      <c r="B83" s="136"/>
      <c r="C83" s="137"/>
      <c r="D83" s="137"/>
      <c r="E83" s="137"/>
      <c r="F83" s="137"/>
      <c r="G83" s="137"/>
      <c r="H83" s="137"/>
      <c r="I83" s="136"/>
      <c r="J83" s="136"/>
      <c r="K83" s="136"/>
    </row>
    <row r="84" spans="1:20" x14ac:dyDescent="0.2">
      <c r="A84" s="174" t="str">
        <f>Ф1!A141</f>
        <v xml:space="preserve">Заместитель Председателя Правления </v>
      </c>
      <c r="B84" s="136"/>
      <c r="C84" s="137"/>
      <c r="D84" s="137"/>
      <c r="E84" s="137"/>
      <c r="F84" s="137"/>
      <c r="G84" s="137"/>
      <c r="H84" s="137"/>
      <c r="I84" s="136"/>
      <c r="J84" s="136"/>
      <c r="K84" s="136"/>
    </row>
    <row r="85" spans="1:20" ht="14.25" x14ac:dyDescent="0.35">
      <c r="A85" s="174" t="str">
        <f>Ф1!A142</f>
        <v>по экономике и финансам                              Чеботарёва Людмила Анатольевна</v>
      </c>
      <c r="B85" s="136"/>
      <c r="C85" s="175" t="s">
        <v>135</v>
      </c>
      <c r="D85" s="137"/>
      <c r="E85" s="137"/>
      <c r="F85" s="137"/>
      <c r="G85" s="137"/>
      <c r="H85" s="137"/>
      <c r="I85" s="136"/>
      <c r="J85" s="136"/>
      <c r="K85" s="136"/>
    </row>
    <row r="86" spans="1:20" x14ac:dyDescent="0.2">
      <c r="A86" s="173" t="str">
        <f>Ф1!A143</f>
        <v xml:space="preserve">                                                                                           (фамилия, имя, отчество)</v>
      </c>
      <c r="B86" s="136"/>
      <c r="C86" s="136" t="s">
        <v>137</v>
      </c>
      <c r="D86" s="137"/>
      <c r="E86" s="137"/>
      <c r="F86" s="137"/>
      <c r="G86" s="137"/>
      <c r="H86" s="137"/>
      <c r="I86" s="136"/>
      <c r="J86" s="136"/>
      <c r="K86" s="136"/>
    </row>
    <row r="87" spans="1:20" x14ac:dyDescent="0.2">
      <c r="A87" s="173"/>
      <c r="B87" s="136"/>
      <c r="C87" s="176"/>
      <c r="D87" s="137"/>
      <c r="E87" s="137"/>
      <c r="F87" s="137"/>
      <c r="G87" s="137"/>
      <c r="H87" s="137"/>
      <c r="I87" s="136"/>
      <c r="J87" s="136"/>
      <c r="K87" s="136"/>
    </row>
    <row r="88" spans="1:20" x14ac:dyDescent="0.2">
      <c r="A88" s="173"/>
      <c r="B88" s="136"/>
      <c r="C88" s="176"/>
      <c r="D88" s="137"/>
      <c r="E88" s="137"/>
      <c r="F88" s="137"/>
      <c r="G88" s="137"/>
      <c r="H88" s="137"/>
      <c r="I88" s="136"/>
      <c r="J88" s="136"/>
      <c r="K88" s="136"/>
    </row>
    <row r="89" spans="1:20" ht="14.25" x14ac:dyDescent="0.35">
      <c r="A89" s="174" t="str">
        <f>Ф1!A146</f>
        <v>Главный бухгалтер                                Оразбекова Динара Тлеукеновна</v>
      </c>
      <c r="C89" s="175" t="s">
        <v>135</v>
      </c>
    </row>
    <row r="90" spans="1:20" x14ac:dyDescent="0.2">
      <c r="A90" s="173" t="str">
        <f>Ф1!A147</f>
        <v xml:space="preserve">                                                                                          (фамилия, имя, отчество)</v>
      </c>
      <c r="C90" s="176" t="s">
        <v>137</v>
      </c>
    </row>
    <row r="91" spans="1:20" x14ac:dyDescent="0.2">
      <c r="A91" s="173" t="str">
        <f>Ф1!A148</f>
        <v>Место печати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dcterms:created xsi:type="dcterms:W3CDTF">2021-03-15T02:50:55Z</dcterms:created>
  <dcterms:modified xsi:type="dcterms:W3CDTF">2021-05-28T03:41:38Z</dcterms:modified>
</cp:coreProperties>
</file>