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5C563474_A21C_4B9B_A1A4_BA4E7D67B607_.wvu.Cols" localSheetId="2" hidden="1">Ф3!#REF!</definedName>
    <definedName name="Z_5C563474_A21C_4B9B_A1A4_BA4E7D67B607_.wvu.PrintArea" localSheetId="2" hidden="1">Ф3!$A$1:$D$105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2">Ф3!$A$1:$D$105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9" i="4" l="1"/>
  <c r="B20" i="3"/>
  <c r="A91" i="4"/>
  <c r="A90" i="4"/>
  <c r="A86" i="4"/>
  <c r="A85" i="4"/>
  <c r="A84" i="4"/>
  <c r="I80" i="4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J67" i="4"/>
  <c r="J65" i="4" s="1"/>
  <c r="H67" i="4"/>
  <c r="G67" i="4"/>
  <c r="F67" i="4"/>
  <c r="F65" i="4" s="1"/>
  <c r="E67" i="4"/>
  <c r="E65" i="4" s="1"/>
  <c r="D67" i="4"/>
  <c r="D65" i="4" s="1"/>
  <c r="C67" i="4"/>
  <c r="C65" i="4" s="1"/>
  <c r="H65" i="4"/>
  <c r="G65" i="4"/>
  <c r="I64" i="4"/>
  <c r="K64" i="4" s="1"/>
  <c r="I63" i="4"/>
  <c r="K63" i="4" s="1"/>
  <c r="I62" i="4"/>
  <c r="K62" i="4" s="1"/>
  <c r="I61" i="4"/>
  <c r="K61" i="4" s="1"/>
  <c r="G60" i="4"/>
  <c r="I60" i="4" s="1"/>
  <c r="K60" i="4" s="1"/>
  <c r="I59" i="4"/>
  <c r="K59" i="4" s="1"/>
  <c r="I58" i="4"/>
  <c r="K58" i="4" s="1"/>
  <c r="I57" i="4"/>
  <c r="K57" i="4" s="1"/>
  <c r="I56" i="4"/>
  <c r="K56" i="4" s="1"/>
  <c r="I55" i="4"/>
  <c r="J54" i="4"/>
  <c r="J52" i="4" s="1"/>
  <c r="H54" i="4"/>
  <c r="H52" i="4" s="1"/>
  <c r="F54" i="4"/>
  <c r="E54" i="4"/>
  <c r="E52" i="4" s="1"/>
  <c r="D54" i="4"/>
  <c r="D52" i="4" s="1"/>
  <c r="C54" i="4"/>
  <c r="G53" i="4"/>
  <c r="I53" i="4" s="1"/>
  <c r="K53" i="4" s="1"/>
  <c r="F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I36" i="4"/>
  <c r="K36" i="4" s="1"/>
  <c r="I35" i="4"/>
  <c r="K35" i="4" s="1"/>
  <c r="I34" i="4"/>
  <c r="K34" i="4" s="1"/>
  <c r="J32" i="4"/>
  <c r="J30" i="4" s="1"/>
  <c r="H32" i="4"/>
  <c r="H30" i="4" s="1"/>
  <c r="G32" i="4"/>
  <c r="G30" i="4" s="1"/>
  <c r="F32" i="4"/>
  <c r="F30" i="4" s="1"/>
  <c r="E32" i="4"/>
  <c r="E30" i="4" s="1"/>
  <c r="D32" i="4"/>
  <c r="D30" i="4" s="1"/>
  <c r="C32" i="4"/>
  <c r="C30" i="4" s="1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J19" i="4"/>
  <c r="J17" i="4" s="1"/>
  <c r="H19" i="4"/>
  <c r="G19" i="4"/>
  <c r="G17" i="4" s="1"/>
  <c r="F19" i="4"/>
  <c r="E19" i="4"/>
  <c r="E17" i="4" s="1"/>
  <c r="D19" i="4"/>
  <c r="D17" i="4" s="1"/>
  <c r="C19" i="4"/>
  <c r="C17" i="4" s="1"/>
  <c r="I18" i="4"/>
  <c r="K18" i="4" s="1"/>
  <c r="H17" i="4"/>
  <c r="F17" i="4"/>
  <c r="J16" i="4"/>
  <c r="H16" i="4"/>
  <c r="G16" i="4"/>
  <c r="F16" i="4"/>
  <c r="E16" i="4"/>
  <c r="D16" i="4"/>
  <c r="C16" i="4"/>
  <c r="I15" i="4"/>
  <c r="K15" i="4" s="1"/>
  <c r="I14" i="4"/>
  <c r="K14" i="4" s="1"/>
  <c r="C10" i="4"/>
  <c r="C6" i="4"/>
  <c r="A104" i="3"/>
  <c r="A103" i="3"/>
  <c r="A102" i="3"/>
  <c r="A99" i="3"/>
  <c r="A98" i="3"/>
  <c r="A97" i="3"/>
  <c r="D82" i="3"/>
  <c r="C82" i="3"/>
  <c r="D76" i="3"/>
  <c r="C76" i="3"/>
  <c r="C73" i="3"/>
  <c r="C59" i="3" s="1"/>
  <c r="D59" i="3"/>
  <c r="D45" i="3"/>
  <c r="C45" i="3"/>
  <c r="C42" i="3"/>
  <c r="C36" i="3"/>
  <c r="C34" i="3" s="1"/>
  <c r="D34" i="3"/>
  <c r="C33" i="3"/>
  <c r="C26" i="3" s="1"/>
  <c r="D26" i="3"/>
  <c r="D43" i="3" s="1"/>
  <c r="B21" i="3"/>
  <c r="A71" i="2"/>
  <c r="A70" i="2"/>
  <c r="A69" i="2"/>
  <c r="A66" i="2"/>
  <c r="A65" i="2"/>
  <c r="A64" i="2"/>
  <c r="D48" i="2"/>
  <c r="C48" i="2"/>
  <c r="D42" i="2"/>
  <c r="C34" i="2"/>
  <c r="D15" i="2"/>
  <c r="D18" i="2" s="1"/>
  <c r="D24" i="2" s="1"/>
  <c r="D26" i="2" s="1"/>
  <c r="D28" i="2" s="1"/>
  <c r="C15" i="2"/>
  <c r="C18" i="2" s="1"/>
  <c r="C9" i="2"/>
  <c r="C8" i="2"/>
  <c r="D134" i="1"/>
  <c r="D136" i="1" s="1"/>
  <c r="C134" i="1"/>
  <c r="C136" i="1" s="1"/>
  <c r="D115" i="1"/>
  <c r="C115" i="1"/>
  <c r="D112" i="1"/>
  <c r="C112" i="1"/>
  <c r="D105" i="1"/>
  <c r="C105" i="1"/>
  <c r="D90" i="1"/>
  <c r="C90" i="1"/>
  <c r="D87" i="1"/>
  <c r="C87" i="1"/>
  <c r="D80" i="1"/>
  <c r="C80" i="1"/>
  <c r="D73" i="1"/>
  <c r="C73" i="1"/>
  <c r="D60" i="1"/>
  <c r="C60" i="1"/>
  <c r="D56" i="1"/>
  <c r="C56" i="1"/>
  <c r="D45" i="1"/>
  <c r="C45" i="1"/>
  <c r="D32" i="1"/>
  <c r="C32" i="1"/>
  <c r="D22" i="1"/>
  <c r="C22" i="1"/>
  <c r="C42" i="1" s="1"/>
  <c r="F46" i="4" l="1"/>
  <c r="C46" i="4"/>
  <c r="J46" i="4"/>
  <c r="J51" i="4" s="1"/>
  <c r="J81" i="4" s="1"/>
  <c r="H46" i="4"/>
  <c r="H51" i="4" s="1"/>
  <c r="H81" i="4" s="1"/>
  <c r="G46" i="4"/>
  <c r="G51" i="4" s="1"/>
  <c r="C43" i="3"/>
  <c r="C89" i="3"/>
  <c r="D74" i="3"/>
  <c r="C74" i="3"/>
  <c r="C92" i="3" s="1"/>
  <c r="C94" i="3" s="1"/>
  <c r="D89" i="3"/>
  <c r="D31" i="2"/>
  <c r="D49" i="2" s="1"/>
  <c r="D51" i="2" s="1"/>
  <c r="D76" i="1"/>
  <c r="C126" i="1"/>
  <c r="D42" i="1"/>
  <c r="C102" i="1"/>
  <c r="C137" i="1" s="1"/>
  <c r="C76" i="1"/>
  <c r="C77" i="1" s="1"/>
  <c r="D102" i="1"/>
  <c r="D137" i="1" s="1"/>
  <c r="D126" i="1"/>
  <c r="C24" i="2"/>
  <c r="D29" i="2"/>
  <c r="D56" i="2" s="1"/>
  <c r="I30" i="4"/>
  <c r="K30" i="4" s="1"/>
  <c r="I17" i="4"/>
  <c r="K17" i="4" s="1"/>
  <c r="I65" i="4"/>
  <c r="K65" i="4" s="1"/>
  <c r="C51" i="4"/>
  <c r="D46" i="4"/>
  <c r="E46" i="4"/>
  <c r="F51" i="4"/>
  <c r="F81" i="4" s="1"/>
  <c r="C42" i="2"/>
  <c r="C52" i="4"/>
  <c r="G54" i="4"/>
  <c r="I54" i="4" s="1"/>
  <c r="K54" i="4" s="1"/>
  <c r="I16" i="4"/>
  <c r="K16" i="4" s="1"/>
  <c r="I32" i="4"/>
  <c r="K32" i="4" s="1"/>
  <c r="I67" i="4"/>
  <c r="K67" i="4" s="1"/>
  <c r="I19" i="4"/>
  <c r="K19" i="4" s="1"/>
  <c r="I46" i="4" l="1"/>
  <c r="K46" i="4" s="1"/>
  <c r="G52" i="4"/>
  <c r="I52" i="4" s="1"/>
  <c r="K52" i="4" s="1"/>
  <c r="D92" i="3"/>
  <c r="D94" i="3" s="1"/>
  <c r="D77" i="1"/>
  <c r="D138" i="1" s="1"/>
  <c r="C31" i="2"/>
  <c r="E51" i="4"/>
  <c r="E81" i="4" s="1"/>
  <c r="D51" i="4"/>
  <c r="D81" i="4" s="1"/>
  <c r="C26" i="2"/>
  <c r="C138" i="1"/>
  <c r="C81" i="4"/>
  <c r="G81" i="4" l="1"/>
  <c r="I81" i="4" s="1"/>
  <c r="K81" i="4" s="1"/>
  <c r="C28" i="2"/>
  <c r="I51" i="4"/>
  <c r="K51" i="4" s="1"/>
  <c r="C49" i="2" l="1"/>
  <c r="C51" i="2" s="1"/>
  <c r="C29" i="2"/>
  <c r="C56" i="2" l="1"/>
</calcChain>
</file>

<file path=xl/sharedStrings.xml><?xml version="1.0" encoding="utf-8"?>
<sst xmlns="http://schemas.openxmlformats.org/spreadsheetml/2006/main" count="505" uniqueCount="406">
  <si>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</si>
  <si>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</si>
  <si>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</si>
  <si>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</si>
  <si>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</si>
  <si>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</si>
  <si>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</si>
  <si>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</si>
  <si>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</si>
  <si>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</si>
  <si>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</si>
  <si>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</si>
  <si>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</si>
  <si>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 xml:space="preserve">                        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</si>
  <si>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</si>
  <si>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</si>
  <si>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</si>
  <si>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</si>
  <si>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</si>
  <si>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</si>
  <si>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</si>
  <si>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</si>
  <si>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</si>
  <si>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</si>
  <si>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</si>
  <si>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</si>
  <si>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</si>
  <si>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</si>
  <si>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</si>
  <si>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</si>
  <si>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</si>
  <si>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</si>
  <si>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</si>
  <si>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</si>
  <si>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</si>
  <si>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</si>
  <si>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 xml:space="preserve">                  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</si>
  <si>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</si>
  <si>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</si>
  <si>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</si>
  <si>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</si>
  <si>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</si>
  <si>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</si>
  <si>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</si>
  <si>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</si>
  <si>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</si>
  <si>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</si>
  <si>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</si>
  <si>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</si>
  <si>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</si>
  <si>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</si>
  <si>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</si>
  <si>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</si>
  <si>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</si>
  <si>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</si>
  <si>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</si>
  <si>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</si>
  <si>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</si>
  <si>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</si>
  <si>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</si>
  <si>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</si>
  <si>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</si>
  <si>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</si>
  <si>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</si>
  <si>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</si>
  <si>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</si>
  <si>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</si>
  <si>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</si>
  <si>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</si>
  <si>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</si>
  <si>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</si>
  <si>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</si>
  <si>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</si>
  <si>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</si>
  <si>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</si>
  <si>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</si>
  <si>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</si>
  <si>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</si>
  <si>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</si>
  <si>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</si>
  <si>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</si>
  <si>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</si>
  <si>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</si>
  <si>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</si>
  <si>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</si>
  <si>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Appendix 1</t>
  </si>
  <si>
    <t>Appendix 2</t>
  </si>
  <si>
    <t>Appendix 3</t>
  </si>
  <si>
    <t>Appendix 4</t>
  </si>
  <si>
    <t xml:space="preserve">Company name </t>
  </si>
  <si>
    <t xml:space="preserve">Information on reorganization </t>
  </si>
  <si>
    <t>Company's activity type</t>
  </si>
  <si>
    <t>Business legal structure</t>
  </si>
  <si>
    <t>Form of reporting</t>
  </si>
  <si>
    <t xml:space="preserve">Average annual number of employees                      </t>
  </si>
  <si>
    <t>Business entity</t>
  </si>
  <si>
    <t>Legal address of the Company</t>
  </si>
  <si>
    <t>Minister of Finance of the Republic of Kazakhstan</t>
  </si>
  <si>
    <t>dated July 1, 2019 No. 665</t>
  </si>
  <si>
    <t>Form 1</t>
  </si>
  <si>
    <t>Ulba Metallurgical Plant JSC</t>
  </si>
  <si>
    <t>Сertificate of state reregistration of legal entity No. 1725-1917-01-АО dd. October 26, 2004</t>
  </si>
  <si>
    <t>Industry</t>
  </si>
  <si>
    <t>Joint Stock Company</t>
  </si>
  <si>
    <t>Consolidated</t>
  </si>
  <si>
    <t>Large</t>
  </si>
  <si>
    <t xml:space="preserve"> thousand tenge</t>
  </si>
  <si>
    <t>102, Abay Avenue,Ust-Kamenogorsk 070005, the Republic of Kazakhstan</t>
  </si>
  <si>
    <t>CONSOLIDATED BALANCE  SHEET</t>
  </si>
  <si>
    <t>as of</t>
  </si>
  <si>
    <t>Assets</t>
  </si>
  <si>
    <t>Line code</t>
  </si>
  <si>
    <t xml:space="preserve">As of the end of the reporting period </t>
  </si>
  <si>
    <t>As of the beginning of the reporting period</t>
  </si>
  <si>
    <t>Stamp here</t>
  </si>
  <si>
    <t xml:space="preserve">                                                                                           (full name)</t>
  </si>
  <si>
    <t xml:space="preserve">                                                                                          (full name)</t>
  </si>
  <si>
    <t>(signature)</t>
  </si>
  <si>
    <t>I. Short-term assets</t>
  </si>
  <si>
    <t xml:space="preserve">Cash assets and their equivalents </t>
  </si>
  <si>
    <t>Financial assets based on the depreciated cost</t>
  </si>
  <si>
    <t>Other short-term assets</t>
  </si>
  <si>
    <t>Biological resource</t>
  </si>
  <si>
    <t>Stocks</t>
  </si>
  <si>
    <t>Current income tax</t>
  </si>
  <si>
    <t>Assets under the contracts with buyers</t>
  </si>
  <si>
    <t>Accounts receivable on lease</t>
  </si>
  <si>
    <t>Taxes</t>
  </si>
  <si>
    <t>Other accounts receivable</t>
  </si>
  <si>
    <t>Trade accounts receivable</t>
  </si>
  <si>
    <t>Short-term trade and other accounts receivables</t>
  </si>
  <si>
    <t>Other short-term financial assets</t>
  </si>
  <si>
    <t>Derived financial instruments</t>
  </si>
  <si>
    <t xml:space="preserve">Financial assets accountable by fair value through income and losses </t>
  </si>
  <si>
    <t>Financial assets evaluated at fair value through other comprehensive income</t>
  </si>
  <si>
    <t xml:space="preserve">    Loans issued and accounts receivable of financial lease - current portion</t>
  </si>
  <si>
    <t xml:space="preserve">    Deposits (from 3 to 12 months, not LF)</t>
  </si>
  <si>
    <t xml:space="preserve">    Other financial assets</t>
  </si>
  <si>
    <t xml:space="preserve">    Employees' debts (including loans)</t>
  </si>
  <si>
    <t>Total short-term assets (sum of lines from 010 to 022)</t>
  </si>
  <si>
    <t xml:space="preserve">Assets (or withdrawn groups) intended for sale </t>
  </si>
  <si>
    <t>II. Long-term assets</t>
  </si>
  <si>
    <t xml:space="preserve">Other financial instruments </t>
  </si>
  <si>
    <t>Other financial liabilities</t>
  </si>
  <si>
    <t xml:space="preserve">    Other restricted cash assets</t>
  </si>
  <si>
    <t xml:space="preserve">    Other restricted cash assets </t>
  </si>
  <si>
    <t>Financial assets based on fair cost through other comprehensive income</t>
  </si>
  <si>
    <t>Derivative financial instruments</t>
  </si>
  <si>
    <t>Investments accounted for using the equity method</t>
  </si>
  <si>
    <t>Investments in associates</t>
  </si>
  <si>
    <t>Investments in joint venture companies</t>
  </si>
  <si>
    <t>Other long-term financial assets</t>
  </si>
  <si>
    <t>Long-term trade and other accounts receivables</t>
  </si>
  <si>
    <t>Long-term accounts receivable on lease</t>
  </si>
  <si>
    <t xml:space="preserve">Long-term assets under the contracts with buyers </t>
  </si>
  <si>
    <t>Investment property</t>
  </si>
  <si>
    <t>Basic assets</t>
  </si>
  <si>
    <t>Right of use asset</t>
  </si>
  <si>
    <t>Biological assets</t>
  </si>
  <si>
    <t>Exploration and evaluation assets</t>
  </si>
  <si>
    <t>Intangible assets</t>
  </si>
  <si>
    <t>Deferred tax assets</t>
  </si>
  <si>
    <t>Other long-term assets</t>
  </si>
  <si>
    <t>Construction in progress</t>
  </si>
  <si>
    <t>Total long-term assets (sum of lines from 110 to 127)</t>
  </si>
  <si>
    <t>Balance (line 100 + line 101 + line 200)</t>
  </si>
  <si>
    <t>Liabilities and capital</t>
  </si>
  <si>
    <t>III. Short-term liabilities</t>
  </si>
  <si>
    <t>Loans</t>
  </si>
  <si>
    <t>Short-term financial depreciated cost based obligations</t>
  </si>
  <si>
    <t>Finance lease liabilities (starting from January 1, 2019 - Lease liabilities)</t>
  </si>
  <si>
    <t>Bonds</t>
  </si>
  <si>
    <t>Other financial liabilities (earlier line 222)</t>
  </si>
  <si>
    <t>Short-term financial obligations based on fair cost through income or loss</t>
  </si>
  <si>
    <t>Other short-term financial liabilities</t>
  </si>
  <si>
    <t>Historical costs</t>
  </si>
  <si>
    <t>Other credit debt</t>
  </si>
  <si>
    <t xml:space="preserve">Trade credit debt </t>
  </si>
  <si>
    <t>Short-term trade and other credit debt</t>
  </si>
  <si>
    <t>Short-term estimated liabilities</t>
  </si>
  <si>
    <t xml:space="preserve">Current income tax obligations </t>
  </si>
  <si>
    <t>Staff remuneration</t>
  </si>
  <si>
    <t>Short-term lease debt</t>
  </si>
  <si>
    <t>Short-term liabilities under the contracts with buyers</t>
  </si>
  <si>
    <t>State subsidies</t>
  </si>
  <si>
    <t>Dividends due to payment</t>
  </si>
  <si>
    <t xml:space="preserve">Other short-term liabilities </t>
  </si>
  <si>
    <t>Total short-term liabilities (sum of lines from 210 to 217)</t>
  </si>
  <si>
    <t>Liabilities of withdrawn groups intended for sale</t>
  </si>
  <si>
    <t>IV. Long-term liabilities</t>
  </si>
  <si>
    <t>Long-term financial depreciated cost based obligations</t>
  </si>
  <si>
    <t>loans</t>
  </si>
  <si>
    <t>Financial lease liabilities (from January 1, 2019 Lease liabilities)</t>
  </si>
  <si>
    <t>bonds</t>
  </si>
  <si>
    <t>Other financial liabilities (earlier line 321)</t>
  </si>
  <si>
    <t>Long-term financial obligations evaluated at fair value through income or loss</t>
  </si>
  <si>
    <t>Other long-term financial liabilities</t>
  </si>
  <si>
    <t>Long-term trade and other credit debt</t>
  </si>
  <si>
    <t>Long-term estimate liabilities</t>
  </si>
  <si>
    <t>Deferred tax liabilities</t>
  </si>
  <si>
    <t>Long-term lease debt</t>
  </si>
  <si>
    <t>Long-term liabilities under the contracts with buyers</t>
  </si>
  <si>
    <t xml:space="preserve">Other long-term liabilities </t>
  </si>
  <si>
    <t xml:space="preserve">Total long-term liabilities (sum of lines from 310 to 316) </t>
  </si>
  <si>
    <t>V. Capital</t>
  </si>
  <si>
    <t>Authorized (share) capital</t>
  </si>
  <si>
    <t>Share premium</t>
  </si>
  <si>
    <t xml:space="preserve">Reacquired private equity instruments </t>
  </si>
  <si>
    <t>Other comprehensive income components</t>
  </si>
  <si>
    <t xml:space="preserve">Undistributed profit (outstanding loss) </t>
  </si>
  <si>
    <t>Other capital</t>
  </si>
  <si>
    <t xml:space="preserve">    Deposits (more than a year, not LF)</t>
  </si>
  <si>
    <t xml:space="preserve">    Restricted cash assets (LF Deposits)</t>
  </si>
  <si>
    <t>Initial cost accounted investments (subsidiaries)</t>
  </si>
  <si>
    <t xml:space="preserve">Total capital attributed to parent company owners (sum of lines from 410 to 414) </t>
  </si>
  <si>
    <t>Non-controlling owners interest</t>
  </si>
  <si>
    <t>Total capital (line 420 +/- line 421)</t>
  </si>
  <si>
    <t>Balance (line 300 + line 301 + line 400 + line 500)</t>
  </si>
  <si>
    <t xml:space="preserve">Deputy Executive Board Chairman –  </t>
  </si>
  <si>
    <t xml:space="preserve">Economics and Finance                               Lyudmila A. Chebotaryova </t>
  </si>
  <si>
    <t>to the Order of the First Deputy Prime-Minister of the Republic of Kazakhstan –</t>
  </si>
  <si>
    <t xml:space="preserve"> Minister of Finance of the Republic of Kazakhstan</t>
  </si>
  <si>
    <t>dated July 1, 2019 No.665</t>
  </si>
  <si>
    <t>Form 2</t>
  </si>
  <si>
    <t>thous.tenge</t>
  </si>
  <si>
    <t xml:space="preserve">CONSOLIDATED PROFIT AND LOSS STATEMENT </t>
  </si>
  <si>
    <t>Company name</t>
  </si>
  <si>
    <t>for the period ended on</t>
  </si>
  <si>
    <t>For the reporting period</t>
  </si>
  <si>
    <t>For the previous period</t>
  </si>
  <si>
    <t>Description</t>
  </si>
  <si>
    <t>Earnings per share:</t>
  </si>
  <si>
    <t>including:</t>
  </si>
  <si>
    <t>Basic earnings per share:</t>
  </si>
  <si>
    <t xml:space="preserve">of the continuing activity </t>
  </si>
  <si>
    <t>of the discontinued activity</t>
  </si>
  <si>
    <t>Diluted earnings per share:</t>
  </si>
  <si>
    <t>Revenue</t>
  </si>
  <si>
    <t>Cost of sales</t>
  </si>
  <si>
    <t>Gross profit (line 010 - line 011)</t>
  </si>
  <si>
    <t>Distribution expenses</t>
  </si>
  <si>
    <t xml:space="preserve">Administrative expenses </t>
  </si>
  <si>
    <t>Total operating income (loss) (+/- lines from 012 to 016)</t>
  </si>
  <si>
    <t>Finance income</t>
  </si>
  <si>
    <t>Finance costs</t>
  </si>
  <si>
    <t>Company's share in profit (loss) of associated entities and joint activity accounted for using the equity method</t>
  </si>
  <si>
    <t>Other income</t>
  </si>
  <si>
    <t>Other expenses</t>
  </si>
  <si>
    <t>Income (loss) before taxation (+/- lines from 020 to 025)</t>
  </si>
  <si>
    <t>Income tax expenses</t>
  </si>
  <si>
    <t>Income (loss) after continuing  activity taxation (line 100 - line 101)</t>
  </si>
  <si>
    <t>Income (loss) after discontinued  activity taxation</t>
  </si>
  <si>
    <t>Profit for the year (line 200 + line 201) attributable to:</t>
  </si>
  <si>
    <t>Parent company owners</t>
  </si>
  <si>
    <t xml:space="preserve">Other comprehensive income, total (sum of lines 420 and 440): </t>
  </si>
  <si>
    <t>Including:</t>
  </si>
  <si>
    <t>Revaluation of debt financial instruments at fair value through the other comprehensive income</t>
  </si>
  <si>
    <t xml:space="preserve">Share in the other comprehensive income (loss) of the associated companies and joint venture accounted for using the equity method  </t>
  </si>
  <si>
    <t xml:space="preserve">Effect of change in income tax rate on deferred tax </t>
  </si>
  <si>
    <t>Cash flow hedging</t>
  </si>
  <si>
    <t xml:space="preserve">Exchange difference on investments in foreign companies </t>
  </si>
  <si>
    <t xml:space="preserve">Hedging of net investments in foreign operations </t>
  </si>
  <si>
    <t>Other components of the other comprehensive income</t>
  </si>
  <si>
    <t xml:space="preserve">Reclassification adjustment as part of income (loss) </t>
  </si>
  <si>
    <t xml:space="preserve">Tax effect of components of the other comprehensive income </t>
  </si>
  <si>
    <t>Total comprehensive income subject to reclassification into income and expense over the subsequent periods (after income tax) (sum of lines from 410 to 418)</t>
  </si>
  <si>
    <t xml:space="preserve">Revaluation of fixed assets and intangible assets </t>
  </si>
  <si>
    <t>Actuarial income (loss) on pension liabilities</t>
  </si>
  <si>
    <t xml:space="preserve">Revaluation of equity  financial instruments at fair value through the other comprehensive income </t>
  </si>
  <si>
    <t>Total comprehensive income not subject to reclassification into income and expense over the subsequent periods (after income tax) (sum of lines from 431 to 435)</t>
  </si>
  <si>
    <t>Total comprehensive income (line 300 + line 400)</t>
  </si>
  <si>
    <t>Total comprehensive income attributable to:</t>
  </si>
  <si>
    <t>parent company owners</t>
  </si>
  <si>
    <t>controlling owners interest</t>
  </si>
  <si>
    <t xml:space="preserve">                                                              CONSOLIDATED CASH FLOW STATEMENT </t>
  </si>
  <si>
    <t xml:space="preserve">                                                              (direct method)</t>
  </si>
  <si>
    <t>Form</t>
  </si>
  <si>
    <t>Prime-Minister</t>
  </si>
  <si>
    <t>of the Republic of Kazakhstan</t>
  </si>
  <si>
    <t>Minister of Finance</t>
  </si>
  <si>
    <t>dated July 01, 2019 No.665</t>
  </si>
  <si>
    <t xml:space="preserve">Company name                                             </t>
  </si>
  <si>
    <t xml:space="preserve">                           Appendix 4</t>
  </si>
  <si>
    <t xml:space="preserve">                                                   as of</t>
  </si>
  <si>
    <t xml:space="preserve">          to the Order of the Minister of Finance </t>
  </si>
  <si>
    <t xml:space="preserve">                      of the Republic of Kazakhstan</t>
  </si>
  <si>
    <t xml:space="preserve">            dated June 28, 2017 No. 404</t>
  </si>
  <si>
    <t xml:space="preserve">                                                           DESCRIPTION</t>
  </si>
  <si>
    <t>I. Operating activity cash flow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</si>
  <si>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</si>
  <si>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</si>
  <si>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</si>
  <si>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</si>
  <si>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</si>
  <si>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</si>
  <si>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</si>
  <si>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</si>
  <si>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</si>
  <si>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</si>
  <si>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</si>
  <si>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</si>
  <si>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</si>
  <si>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</si>
  <si>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</si>
  <si>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</si>
  <si>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</si>
  <si>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</si>
  <si>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</si>
  <si>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</si>
  <si>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</si>
  <si>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</si>
  <si>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</si>
  <si>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</si>
  <si>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</si>
  <si>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</si>
  <si>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</si>
  <si>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</si>
  <si>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</si>
  <si>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</si>
  <si>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</si>
  <si>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</si>
  <si>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</si>
  <si>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</si>
  <si>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</si>
  <si>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</si>
  <si>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</si>
  <si>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</si>
  <si>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</si>
  <si>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</si>
  <si>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</si>
  <si>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</si>
  <si>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</si>
  <si>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</si>
  <si>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</si>
  <si>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</si>
  <si>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remuneration received</t>
  </si>
  <si>
    <t xml:space="preserve">          other inflow </t>
  </si>
  <si>
    <t xml:space="preserve">          procurement of loans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</si>
  <si>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</si>
  <si>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</si>
  <si>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</si>
  <si>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</si>
  <si>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</si>
  <si>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</si>
  <si>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</si>
  <si>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</si>
  <si>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</si>
  <si>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</si>
  <si>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</si>
  <si>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</si>
  <si>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to the Order of the First Deputy Prime-Minister of the Republic of Kazakhstan</t>
  </si>
  <si>
    <t>dated July 01,2019 No.665</t>
  </si>
  <si>
    <t>Form 4</t>
  </si>
  <si>
    <t>thous. tenge</t>
  </si>
  <si>
    <t xml:space="preserve">CONSOLIDATED CAPITAL CHANGE STATEMENT </t>
  </si>
  <si>
    <t>Parent company capital</t>
  </si>
  <si>
    <t>Authorized capital stock</t>
  </si>
  <si>
    <t>Purchased own share instruments</t>
  </si>
  <si>
    <t>Undistributed profit</t>
  </si>
  <si>
    <t>Components of other comprehensive income</t>
  </si>
  <si>
    <t>Total</t>
  </si>
  <si>
    <t>Share of non-controlling owners</t>
  </si>
  <si>
    <t>Total capital</t>
  </si>
  <si>
    <t xml:space="preserve">Chief Accountant                                                Dinara T. Orazkekova </t>
  </si>
  <si>
    <t>Balance as of January 1st of the previous year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</si>
  <si>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</si>
  <si>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</si>
  <si>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</si>
  <si>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</si>
  <si>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</si>
  <si>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</si>
  <si>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</si>
  <si>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</si>
  <si>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</si>
  <si>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</si>
  <si>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</si>
  <si>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</si>
  <si>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</si>
  <si>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</si>
  <si>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</si>
  <si>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</si>
  <si>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</si>
  <si>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</si>
  <si>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</si>
  <si>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</si>
  <si>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</si>
  <si>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</si>
  <si>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</si>
  <si>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</si>
  <si>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</si>
  <si>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</si>
  <si>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</si>
  <si>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</si>
  <si>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Accounting policy change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</si>
  <si>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</si>
  <si>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</si>
  <si>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</si>
  <si>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</si>
  <si>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</si>
  <si>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</si>
  <si>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</si>
  <si>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</si>
  <si>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Balance as of December 31 of the reporting year (line 500 + line 600 + line 700 + line 719)</t>
  </si>
  <si>
    <t>to the Order of the First Deputy</t>
  </si>
  <si>
    <t xml:space="preserve">          other revenue</t>
  </si>
  <si>
    <t>to the order of the First Deputy Prime Minister of the Republic of Kazakhstan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</si>
</sst>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000"/>
  </numFmts>
  <fonts count="26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u val="singleAccounting"/>
      <sz val="9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164" fontId="0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</cellStyleXfs>
  <cellXfs count="246">
    <xf numFmtId="164" fontId="0" fillId="0" borderId="0" xfId="0"/>
    <xf numFmtId="164" fontId="2" fillId="0" borderId="0" xfId="1" applyFont="1" applyAlignment="1">
      <alignment vertical="top" wrapText="1"/>
    </xf>
    <xf numFmtId="164" fontId="2" fillId="0" borderId="0" xfId="1" applyFont="1"/>
    <xf numFmtId="49" fontId="2" fillId="0" borderId="0" xfId="1" applyNumberFormat="1" applyFont="1" applyProtection="1">
      <protection locked="0"/>
    </xf>
    <xf numFmtId="164" fontId="3" fillId="0" borderId="0" xfId="0" applyFont="1" applyAlignment="1">
      <alignment horizontal="right"/>
    </xf>
    <xf numFmtId="164" fontId="4" fillId="0" borderId="0" xfId="1" applyFont="1" applyAlignment="1" applyProtection="1">
      <alignment horizontal="right"/>
      <protection locked="0"/>
    </xf>
    <xf numFmtId="164" fontId="5" fillId="0" borderId="0" xfId="1" applyFont="1" applyProtection="1">
      <protection locked="0"/>
    </xf>
    <xf numFmtId="165" fontId="6" fillId="0" borderId="0" xfId="1" applyNumberFormat="1" applyFont="1" applyProtection="1">
      <protection locked="0"/>
    </xf>
    <xf numFmtId="165" fontId="5" fillId="0" borderId="0" xfId="1" applyNumberFormat="1" applyFont="1" applyProtection="1">
      <protection locked="0"/>
    </xf>
    <xf numFmtId="164" fontId="2" fillId="0" borderId="0" xfId="1" applyFont="1" applyProtection="1">
      <protection locked="0"/>
    </xf>
    <xf numFmtId="165" fontId="2" fillId="0" borderId="0" xfId="1" applyNumberFormat="1" applyFont="1" applyProtection="1">
      <protection locked="0"/>
    </xf>
    <xf numFmtId="0" fontId="7" fillId="0" borderId="0" xfId="1" applyNumberFormat="1" applyFont="1" applyAlignment="1">
      <alignment horizontal="right" vertical="top" wrapText="1"/>
    </xf>
    <xf numFmtId="0" fontId="7" fillId="0" borderId="0" xfId="1" applyNumberFormat="1" applyFont="1" applyAlignment="1" applyProtection="1">
      <alignment vertical="top" wrapText="1"/>
      <protection locked="0"/>
    </xf>
    <xf numFmtId="0" fontId="8" fillId="0" borderId="0" xfId="1" applyNumberFormat="1" applyFont="1" applyAlignment="1">
      <alignment horizontal="right" vertical="top" wrapText="1"/>
    </xf>
    <xf numFmtId="0" fontId="8" fillId="0" borderId="0" xfId="1" applyNumberFormat="1" applyFont="1" applyProtection="1">
      <protection locked="0"/>
    </xf>
    <xf numFmtId="14" fontId="8" fillId="0" borderId="0" xfId="1" applyNumberFormat="1" applyFont="1" applyAlignment="1" applyProtection="1">
      <alignment horizontal="left"/>
      <protection locked="0"/>
    </xf>
    <xf numFmtId="0" fontId="3" fillId="0" borderId="0" xfId="1" applyNumberFormat="1" applyFont="1" applyAlignment="1" applyProtection="1">
      <alignment vertical="top" wrapText="1"/>
      <protection locked="0"/>
    </xf>
    <xf numFmtId="0" fontId="2" fillId="0" borderId="1" xfId="1" applyNumberFormat="1" applyFont="1" applyBorder="1" applyProtection="1">
      <protection locked="0"/>
    </xf>
    <xf numFmtId="0" fontId="2" fillId="0" borderId="1" xfId="1" applyNumberFormat="1" applyFont="1" applyBorder="1"/>
    <xf numFmtId="164" fontId="3" fillId="0" borderId="0" xfId="1" applyFont="1"/>
    <xf numFmtId="164" fontId="3" fillId="0" borderId="0" xfId="1" applyFont="1" applyAlignment="1">
      <alignment horizontal="center" vertical="center"/>
    </xf>
    <xf numFmtId="0" fontId="8" fillId="0" borderId="4" xfId="1" applyNumberFormat="1" applyFont="1" applyBorder="1" applyAlignment="1">
      <alignment vertical="top" wrapText="1"/>
    </xf>
    <xf numFmtId="0" fontId="8" fillId="0" borderId="4" xfId="1" applyNumberFormat="1" applyFont="1" applyBorder="1"/>
    <xf numFmtId="166" fontId="8" fillId="0" borderId="4" xfId="1" applyNumberFormat="1" applyFont="1" applyBorder="1" applyAlignment="1" applyProtection="1">
      <alignment horizontal="right"/>
      <protection locked="0"/>
    </xf>
    <xf numFmtId="164" fontId="7" fillId="0" borderId="0" xfId="1" applyFont="1"/>
    <xf numFmtId="0" fontId="2" fillId="0" borderId="4" xfId="1" applyNumberFormat="1" applyFont="1" applyBorder="1" applyAlignment="1">
      <alignment vertical="top" wrapText="1"/>
    </xf>
    <xf numFmtId="0" fontId="2" fillId="0" borderId="4" xfId="1" applyNumberFormat="1" applyFont="1" applyBorder="1" applyAlignment="1">
      <alignment horizontal="center"/>
    </xf>
    <xf numFmtId="166" fontId="2" fillId="0" borderId="4" xfId="1" applyNumberFormat="1" applyFont="1" applyBorder="1" applyAlignment="1" applyProtection="1">
      <alignment horizontal="right" wrapText="1"/>
      <protection locked="0"/>
    </xf>
    <xf numFmtId="166" fontId="2" fillId="0" borderId="4" xfId="1" applyNumberFormat="1" applyFont="1" applyBorder="1" applyAlignment="1" applyProtection="1">
      <alignment horizontal="right"/>
      <protection locked="0"/>
    </xf>
    <xf numFmtId="166" fontId="2" fillId="0" borderId="4" xfId="1" applyNumberFormat="1" applyFont="1" applyBorder="1" applyAlignment="1">
      <alignment horizontal="right"/>
    </xf>
    <xf numFmtId="0" fontId="9" fillId="0" borderId="4" xfId="1" applyNumberFormat="1" applyFont="1" applyBorder="1" applyAlignment="1">
      <alignment horizontal="center"/>
    </xf>
    <xf numFmtId="164" fontId="9" fillId="0" borderId="0" xfId="1" applyFont="1"/>
    <xf numFmtId="166" fontId="9" fillId="0" borderId="4" xfId="1" applyNumberFormat="1" applyFont="1" applyBorder="1" applyAlignment="1" applyProtection="1">
      <alignment horizontal="right"/>
      <protection locked="0"/>
    </xf>
    <xf numFmtId="166" fontId="2" fillId="0" borderId="4" xfId="1" quotePrefix="1" applyNumberFormat="1" applyFont="1" applyBorder="1" applyAlignment="1">
      <alignment horizontal="right" wrapText="1"/>
    </xf>
    <xf numFmtId="164" fontId="3" fillId="0" borderId="5" xfId="0" applyFont="1" applyBorder="1" applyAlignment="1">
      <alignment horizontal="left" indent="2"/>
    </xf>
    <xf numFmtId="0" fontId="10" fillId="0" borderId="4" xfId="1" applyNumberFormat="1" applyFont="1" applyBorder="1" applyAlignment="1">
      <alignment horizontal="center"/>
    </xf>
    <xf numFmtId="166" fontId="10" fillId="0" borderId="4" xfId="1" applyNumberFormat="1" applyFont="1" applyBorder="1" applyAlignment="1" applyProtection="1">
      <alignment horizontal="right"/>
      <protection locked="0"/>
    </xf>
    <xf numFmtId="164" fontId="3" fillId="0" borderId="0" xfId="0" applyFont="1" applyAlignment="1">
      <alignment horizontal="left" indent="2"/>
    </xf>
    <xf numFmtId="49" fontId="2" fillId="0" borderId="4" xfId="1" applyNumberFormat="1" applyFont="1" applyBorder="1" applyAlignment="1">
      <alignment horizontal="center"/>
    </xf>
    <xf numFmtId="0" fontId="8" fillId="0" borderId="4" xfId="1" applyNumberFormat="1" applyFont="1" applyBorder="1" applyAlignment="1">
      <alignment horizontal="center"/>
    </xf>
    <xf numFmtId="166" fontId="8" fillId="0" borderId="4" xfId="1" quotePrefix="1" applyNumberFormat="1" applyFont="1" applyBorder="1" applyAlignment="1">
      <alignment horizontal="right" wrapText="1"/>
    </xf>
    <xf numFmtId="0" fontId="3" fillId="0" borderId="4" xfId="1" applyNumberFormat="1" applyFont="1" applyBorder="1" applyAlignment="1">
      <alignment vertical="top" wrapText="1"/>
    </xf>
    <xf numFmtId="0" fontId="3" fillId="0" borderId="4" xfId="1" applyNumberFormat="1" applyFont="1" applyBorder="1" applyAlignment="1">
      <alignment horizontal="center"/>
    </xf>
    <xf numFmtId="166" fontId="3" fillId="0" borderId="4" xfId="1" quotePrefix="1" applyNumberFormat="1" applyFont="1" applyBorder="1" applyAlignment="1">
      <alignment horizontal="right" wrapText="1"/>
    </xf>
    <xf numFmtId="164" fontId="3" fillId="0" borderId="4" xfId="0" applyFont="1" applyBorder="1" applyAlignment="1">
      <alignment horizontal="left"/>
    </xf>
    <xf numFmtId="164" fontId="3" fillId="0" borderId="4" xfId="0" applyFont="1" applyBorder="1" applyAlignment="1">
      <alignment horizontal="left" indent="2"/>
    </xf>
    <xf numFmtId="166" fontId="3" fillId="0" borderId="4" xfId="1" applyNumberFormat="1" applyFont="1" applyBorder="1" applyAlignment="1">
      <alignment horizontal="right"/>
    </xf>
    <xf numFmtId="0" fontId="8" fillId="0" borderId="4" xfId="1" applyNumberFormat="1" applyFont="1" applyBorder="1" applyAlignment="1">
      <alignment horizontal="left" vertical="center" wrapText="1"/>
    </xf>
    <xf numFmtId="0" fontId="8" fillId="0" borderId="4" xfId="1" applyNumberFormat="1" applyFont="1" applyBorder="1" applyAlignment="1">
      <alignment horizontal="center" vertical="center" wrapText="1"/>
    </xf>
    <xf numFmtId="166" fontId="8" fillId="0" borderId="4" xfId="1" applyNumberFormat="1" applyFont="1" applyBorder="1" applyAlignment="1" applyProtection="1">
      <alignment horizontal="right" vertical="center" wrapText="1"/>
      <protection locked="0"/>
    </xf>
    <xf numFmtId="164" fontId="7" fillId="0" borderId="0" xfId="1" applyFont="1" applyAlignment="1">
      <alignment horizontal="center" vertical="center"/>
    </xf>
    <xf numFmtId="0" fontId="3" fillId="0" borderId="4" xfId="0" applyNumberFormat="1" applyFont="1" applyBorder="1" applyAlignment="1" applyProtection="1">
      <alignment horizontal="left" indent="1"/>
      <protection hidden="1"/>
    </xf>
    <xf numFmtId="166" fontId="8" fillId="0" borderId="4" xfId="1" applyNumberFormat="1" applyFont="1" applyBorder="1" applyAlignment="1">
      <alignment horizontal="right"/>
    </xf>
    <xf numFmtId="0" fontId="3" fillId="0" borderId="4" xfId="0" applyNumberFormat="1" applyFont="1" applyBorder="1" applyAlignment="1" applyProtection="1">
      <alignment horizontal="left" wrapText="1" indent="1"/>
      <protection hidden="1"/>
    </xf>
    <xf numFmtId="0" fontId="2" fillId="0" borderId="0" xfId="1" applyNumberFormat="1" applyFont="1" applyAlignment="1" applyProtection="1">
      <alignment vertical="top" wrapText="1"/>
      <protection locked="0"/>
    </xf>
    <xf numFmtId="0" fontId="2" fillId="0" borderId="0" xfId="1" applyNumberFormat="1" applyFont="1" applyProtection="1">
      <protection locked="0"/>
    </xf>
    <xf numFmtId="166" fontId="4" fillId="0" borderId="0" xfId="1" applyNumberFormat="1" applyFont="1"/>
    <xf numFmtId="164" fontId="3" fillId="0" borderId="0" xfId="1" applyFont="1" applyProtection="1">
      <protection locked="0"/>
    </xf>
    <xf numFmtId="0" fontId="2" fillId="0" borderId="0" xfId="1" applyNumberFormat="1" applyFont="1" applyAlignment="1" applyProtection="1">
      <alignment horizontal="center" vertical="top" wrapText="1"/>
      <protection locked="0"/>
    </xf>
    <xf numFmtId="164" fontId="3" fillId="0" borderId="0" xfId="0" applyFont="1" applyProtection="1">
      <protection locked="0"/>
    </xf>
    <xf numFmtId="0" fontId="11" fillId="0" borderId="0" xfId="1" applyNumberFormat="1" applyFont="1" applyAlignment="1" applyProtection="1">
      <alignment horizontal="left" vertical="top" wrapText="1"/>
      <protection locked="0"/>
    </xf>
    <xf numFmtId="164" fontId="12" fillId="0" borderId="0" xfId="0" applyFont="1" applyProtection="1">
      <protection locked="0"/>
    </xf>
    <xf numFmtId="0" fontId="5" fillId="0" borderId="0" xfId="1" applyNumberFormat="1" applyFont="1" applyAlignment="1" applyProtection="1">
      <alignment horizontal="left" vertical="top" wrapText="1"/>
      <protection locked="0"/>
    </xf>
    <xf numFmtId="164" fontId="13" fillId="0" borderId="0" xfId="1" applyFont="1" applyAlignment="1" applyProtection="1">
      <alignment horizontal="left" vertical="top" wrapText="1"/>
      <protection locked="0"/>
    </xf>
    <xf numFmtId="49" fontId="6" fillId="0" borderId="0" xfId="1" applyNumberFormat="1" applyFont="1" applyProtection="1">
      <protection locked="0"/>
    </xf>
    <xf numFmtId="165" fontId="3" fillId="0" borderId="0" xfId="1" applyNumberFormat="1" applyFont="1" applyProtection="1">
      <protection locked="0"/>
    </xf>
    <xf numFmtId="164" fontId="13" fillId="0" borderId="0" xfId="1" applyFont="1" applyAlignment="1">
      <alignment horizontal="left" vertical="top" wrapText="1"/>
    </xf>
    <xf numFmtId="164" fontId="6" fillId="0" borderId="0" xfId="1" applyFont="1" applyAlignment="1">
      <alignment horizontal="left" vertical="top" wrapText="1"/>
    </xf>
    <xf numFmtId="49" fontId="3" fillId="0" borderId="0" xfId="1" applyNumberFormat="1" applyFont="1" applyProtection="1">
      <protection locked="0"/>
    </xf>
    <xf numFmtId="164" fontId="3" fillId="0" borderId="0" xfId="1" applyFont="1" applyAlignment="1">
      <alignment vertical="top" wrapText="1"/>
    </xf>
    <xf numFmtId="0" fontId="2" fillId="0" borderId="0" xfId="1" applyNumberFormat="1" applyFont="1"/>
    <xf numFmtId="0" fontId="3" fillId="0" borderId="0" xfId="1" applyNumberFormat="1" applyFont="1"/>
    <xf numFmtId="0" fontId="8" fillId="0" borderId="0" xfId="1" applyNumberFormat="1" applyFont="1" applyAlignment="1" applyProtection="1">
      <alignment horizontal="right"/>
      <protection locked="0"/>
    </xf>
    <xf numFmtId="49" fontId="7" fillId="0" borderId="0" xfId="1" applyNumberFormat="1" applyFont="1" applyProtection="1">
      <protection locked="0"/>
    </xf>
    <xf numFmtId="14" fontId="7" fillId="0" borderId="0" xfId="1" applyNumberFormat="1" applyFont="1" applyAlignment="1" applyProtection="1">
      <alignment horizontal="left"/>
      <protection locked="0"/>
    </xf>
    <xf numFmtId="0" fontId="2" fillId="0" borderId="1" xfId="1" applyNumberFormat="1" applyFont="1" applyBorder="1" applyAlignment="1" applyProtection="1">
      <alignment horizontal="right"/>
      <protection locked="0"/>
    </xf>
    <xf numFmtId="0" fontId="2" fillId="0" borderId="1" xfId="1" applyNumberFormat="1" applyFont="1" applyBorder="1" applyAlignment="1">
      <alignment horizontal="right"/>
    </xf>
    <xf numFmtId="0" fontId="3" fillId="0" borderId="0" xfId="1" applyNumberFormat="1" applyFont="1" applyAlignment="1">
      <alignment vertical="center"/>
    </xf>
    <xf numFmtId="0" fontId="2" fillId="0" borderId="4" xfId="1" applyNumberFormat="1" applyFont="1" applyBorder="1" applyAlignment="1">
      <alignment wrapText="1"/>
    </xf>
    <xf numFmtId="166" fontId="3" fillId="0" borderId="4" xfId="0" applyNumberFormat="1" applyFont="1" applyBorder="1" applyAlignment="1" applyProtection="1">
      <alignment horizontal="left" wrapText="1"/>
      <protection locked="0"/>
    </xf>
    <xf numFmtId="166" fontId="3" fillId="0" borderId="4" xfId="0" applyNumberFormat="1" applyFont="1" applyBorder="1" applyAlignment="1" applyProtection="1">
      <alignment horizontal="left" vertical="top" wrapText="1"/>
      <protection locked="0"/>
    </xf>
    <xf numFmtId="166" fontId="2" fillId="0" borderId="4" xfId="1" applyNumberFormat="1" applyFont="1" applyBorder="1" applyProtection="1">
      <protection locked="0"/>
    </xf>
    <xf numFmtId="0" fontId="8" fillId="0" borderId="4" xfId="1" applyNumberFormat="1" applyFont="1" applyBorder="1" applyAlignment="1">
      <alignment wrapText="1"/>
    </xf>
    <xf numFmtId="49" fontId="8" fillId="0" borderId="4" xfId="1" applyNumberFormat="1" applyFont="1" applyBorder="1" applyAlignment="1">
      <alignment horizontal="center"/>
    </xf>
    <xf numFmtId="166" fontId="8" fillId="0" borderId="4" xfId="1" quotePrefix="1" applyNumberFormat="1" applyFont="1" applyBorder="1" applyAlignment="1">
      <alignment horizontal="center"/>
    </xf>
    <xf numFmtId="0" fontId="7" fillId="0" borderId="0" xfId="1" applyNumberFormat="1" applyFont="1"/>
    <xf numFmtId="0" fontId="14" fillId="0" borderId="4" xfId="1" applyNumberFormat="1" applyFont="1" applyBorder="1" applyAlignment="1">
      <alignment wrapText="1"/>
    </xf>
    <xf numFmtId="49" fontId="14" fillId="0" borderId="4" xfId="1" applyNumberFormat="1" applyFont="1" applyBorder="1" applyAlignment="1">
      <alignment horizontal="center"/>
    </xf>
    <xf numFmtId="166" fontId="2" fillId="0" borderId="5" xfId="1" applyNumberFormat="1" applyFont="1" applyBorder="1" applyProtection="1">
      <protection locked="0"/>
    </xf>
    <xf numFmtId="166" fontId="8" fillId="0" borderId="4" xfId="1" applyNumberFormat="1" applyFont="1" applyBorder="1" applyProtection="1">
      <protection locked="0"/>
    </xf>
    <xf numFmtId="166" fontId="8" fillId="0" borderId="5" xfId="1" applyNumberFormat="1" applyFont="1" applyBorder="1" applyProtection="1">
      <protection locked="0"/>
    </xf>
    <xf numFmtId="0" fontId="2" fillId="0" borderId="4" xfId="1" applyNumberFormat="1" applyFont="1" applyBorder="1"/>
    <xf numFmtId="4" fontId="2" fillId="0" borderId="4" xfId="1" applyNumberFormat="1" applyFont="1" applyBorder="1" applyProtection="1">
      <protection locked="0"/>
    </xf>
    <xf numFmtId="0" fontId="2" fillId="0" borderId="0" xfId="1" applyNumberFormat="1" applyFont="1" applyAlignment="1" applyProtection="1">
      <alignment wrapText="1"/>
      <protection locked="0"/>
    </xf>
    <xf numFmtId="0" fontId="3" fillId="0" borderId="0" xfId="1" applyNumberFormat="1" applyFont="1" applyProtection="1">
      <protection locked="0"/>
    </xf>
    <xf numFmtId="0" fontId="2" fillId="0" borderId="0" xfId="1" applyNumberFormat="1" applyFont="1" applyAlignment="1" applyProtection="1">
      <alignment horizontal="center" wrapText="1"/>
      <protection locked="0"/>
    </xf>
    <xf numFmtId="0" fontId="8" fillId="0" borderId="0" xfId="1" applyNumberFormat="1" applyFont="1" applyAlignment="1" applyProtection="1">
      <alignment wrapText="1"/>
      <protection locked="0"/>
    </xf>
    <xf numFmtId="164" fontId="15" fillId="0" borderId="0" xfId="0" applyFont="1" applyProtection="1">
      <protection locked="0"/>
    </xf>
    <xf numFmtId="164" fontId="3" fillId="0" borderId="0" xfId="0" applyFont="1"/>
    <xf numFmtId="164" fontId="16" fillId="0" borderId="0" xfId="0" applyFont="1" applyProtection="1">
      <protection locked="0"/>
    </xf>
    <xf numFmtId="164" fontId="17" fillId="0" borderId="0" xfId="0" applyFont="1" applyAlignment="1">
      <alignment horizontal="right" vertical="top"/>
    </xf>
    <xf numFmtId="164" fontId="16" fillId="0" borderId="0" xfId="0" applyFont="1"/>
    <xf numFmtId="3" fontId="17" fillId="0" borderId="0" xfId="0" applyNumberFormat="1" applyFont="1" applyAlignment="1">
      <alignment horizontal="right" vertical="top"/>
    </xf>
    <xf numFmtId="3" fontId="17" fillId="0" borderId="0" xfId="0" applyNumberFormat="1" applyFont="1" applyAlignment="1">
      <alignment horizontal="right"/>
    </xf>
    <xf numFmtId="164" fontId="17" fillId="0" borderId="0" xfId="0" applyFont="1"/>
    <xf numFmtId="164" fontId="16" fillId="0" borderId="0" xfId="0" applyFont="1" applyAlignment="1" applyProtection="1">
      <alignment horizontal="center" vertical="top"/>
      <protection locked="0"/>
    </xf>
    <xf numFmtId="164" fontId="17" fillId="0" borderId="0" xfId="0" applyFont="1" applyAlignment="1">
      <alignment horizontal="right"/>
    </xf>
    <xf numFmtId="164" fontId="3" fillId="0" borderId="0" xfId="0" applyFont="1" applyAlignment="1" applyProtection="1">
      <alignment horizontal="center" vertical="top"/>
      <protection locked="0"/>
    </xf>
    <xf numFmtId="164" fontId="18" fillId="0" borderId="0" xfId="0" applyFont="1" applyAlignment="1">
      <alignment horizontal="right"/>
    </xf>
    <xf numFmtId="0" fontId="7" fillId="0" borderId="0" xfId="0" applyNumberFormat="1" applyFont="1" applyAlignment="1" applyProtection="1">
      <alignment horizontal="center" vertical="top"/>
      <protection locked="0"/>
    </xf>
    <xf numFmtId="164" fontId="18" fillId="0" borderId="0" xfId="0" applyFont="1" applyAlignment="1">
      <alignment horizontal="center" vertical="top"/>
    </xf>
    <xf numFmtId="164" fontId="18" fillId="0" borderId="0" xfId="0" applyFont="1" applyAlignment="1">
      <alignment horizontal="center"/>
    </xf>
    <xf numFmtId="14" fontId="7" fillId="0" borderId="0" xfId="0" applyNumberFormat="1" applyFont="1" applyAlignment="1">
      <alignment horizontal="left" vertical="top"/>
    </xf>
    <xf numFmtId="0" fontId="7" fillId="0" borderId="0" xfId="0" applyNumberFormat="1" applyFont="1" applyAlignment="1" applyProtection="1">
      <alignment horizontal="right"/>
      <protection locked="0"/>
    </xf>
    <xf numFmtId="164" fontId="7" fillId="0" borderId="0" xfId="0" applyFont="1" applyProtection="1"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top"/>
    </xf>
    <xf numFmtId="0" fontId="7" fillId="0" borderId="4" xfId="0" applyNumberFormat="1" applyFont="1" applyBorder="1" applyAlignment="1" applyProtection="1">
      <alignment horizontal="center" vertical="top"/>
      <protection locked="0"/>
    </xf>
    <xf numFmtId="0" fontId="7" fillId="0" borderId="4" xfId="0" applyNumberFormat="1" applyFont="1" applyBorder="1" applyProtection="1">
      <protection locked="0"/>
    </xf>
    <xf numFmtId="0" fontId="7" fillId="0" borderId="4" xfId="0" applyNumberFormat="1" applyFont="1" applyBorder="1"/>
    <xf numFmtId="167" fontId="7" fillId="0" borderId="4" xfId="0" applyNumberFormat="1" applyFont="1" applyBorder="1" applyAlignment="1" applyProtection="1">
      <alignment horizontal="center" vertical="top"/>
      <protection locked="0"/>
    </xf>
    <xf numFmtId="3" fontId="7" fillId="0" borderId="4" xfId="0" applyNumberFormat="1" applyFont="1" applyBorder="1" applyAlignment="1">
      <alignment horizontal="right" wrapText="1"/>
    </xf>
    <xf numFmtId="0" fontId="3" fillId="0" borderId="4" xfId="0" applyNumberFormat="1" applyFont="1" applyBorder="1"/>
    <xf numFmtId="0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167" fontId="3" fillId="0" borderId="4" xfId="0" applyNumberFormat="1" applyFont="1" applyBorder="1" applyAlignment="1" applyProtection="1">
      <alignment horizontal="center" vertical="top"/>
      <protection locked="0"/>
    </xf>
    <xf numFmtId="3" fontId="3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Alignment="1" applyProtection="1">
      <alignment horizontal="right" vertical="top" wrapText="1"/>
      <protection locked="0"/>
    </xf>
    <xf numFmtId="3" fontId="3" fillId="0" borderId="4" xfId="3" applyNumberFormat="1" applyFont="1" applyBorder="1" applyAlignment="1" applyProtection="1">
      <alignment horizontal="right" wrapText="1"/>
      <protection locked="0"/>
    </xf>
    <xf numFmtId="3" fontId="7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 vertical="top"/>
    </xf>
    <xf numFmtId="3" fontId="3" fillId="0" borderId="4" xfId="0" applyNumberFormat="1" applyFont="1" applyBorder="1" applyProtection="1">
      <protection locked="0"/>
    </xf>
    <xf numFmtId="3" fontId="3" fillId="0" borderId="4" xfId="0" applyNumberFormat="1" applyFont="1" applyBorder="1" applyAlignment="1" applyProtection="1">
      <alignment horizontal="left" wrapText="1"/>
      <protection locked="0"/>
    </xf>
    <xf numFmtId="3" fontId="3" fillId="0" borderId="4" xfId="3" applyNumberFormat="1" applyFont="1" applyBorder="1" applyAlignment="1" applyProtection="1">
      <alignment horizontal="left" wrapText="1"/>
      <protection locked="0"/>
    </xf>
    <xf numFmtId="0" fontId="7" fillId="0" borderId="4" xfId="0" applyNumberFormat="1" applyFont="1" applyBorder="1" applyAlignment="1">
      <alignment wrapText="1"/>
    </xf>
    <xf numFmtId="3" fontId="7" fillId="0" borderId="4" xfId="0" applyNumberFormat="1" applyFont="1" applyBorder="1"/>
    <xf numFmtId="3" fontId="7" fillId="0" borderId="4" xfId="0" applyNumberFormat="1" applyFont="1" applyBorder="1" applyAlignment="1" applyProtection="1">
      <alignment horizontal="left" vertical="top" wrapText="1"/>
      <protection locked="0"/>
    </xf>
    <xf numFmtId="3" fontId="7" fillId="0" borderId="4" xfId="0" applyNumberFormat="1" applyFont="1" applyBorder="1" applyProtection="1">
      <protection locked="0"/>
    </xf>
    <xf numFmtId="0" fontId="3" fillId="0" borderId="4" xfId="0" applyNumberFormat="1" applyFont="1" applyBorder="1" applyAlignment="1">
      <alignment vertical="top" wrapText="1"/>
    </xf>
    <xf numFmtId="3" fontId="7" fillId="0" borderId="4" xfId="0" applyNumberFormat="1" applyFont="1" applyBorder="1" applyAlignment="1" applyProtection="1">
      <alignment horizontal="right" wrapText="1"/>
      <protection locked="0"/>
    </xf>
    <xf numFmtId="3" fontId="3" fillId="0" borderId="4" xfId="0" applyNumberFormat="1" applyFont="1" applyBorder="1" applyAlignment="1">
      <alignment horizontal="right" wrapText="1"/>
    </xf>
    <xf numFmtId="0" fontId="2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0" fontId="19" fillId="0" borderId="0" xfId="1" applyNumberFormat="1" applyFont="1" applyProtection="1">
      <protection locked="0"/>
    </xf>
    <xf numFmtId="0" fontId="20" fillId="0" borderId="0" xfId="1" applyNumberFormat="1" applyFont="1" applyProtection="1">
      <protection locked="0"/>
    </xf>
    <xf numFmtId="0" fontId="20" fillId="0" borderId="0" xfId="1" applyNumberFormat="1" applyFont="1" applyAlignment="1" applyProtection="1">
      <alignment wrapText="1"/>
      <protection locked="0"/>
    </xf>
    <xf numFmtId="0" fontId="19" fillId="0" borderId="0" xfId="1" applyNumberFormat="1" applyFont="1"/>
    <xf numFmtId="0" fontId="20" fillId="0" borderId="0" xfId="1" applyNumberFormat="1" applyFont="1" applyAlignment="1" applyProtection="1">
      <alignment horizontal="right"/>
      <protection locked="0"/>
    </xf>
    <xf numFmtId="0" fontId="21" fillId="0" borderId="0" xfId="1" applyNumberFormat="1" applyFont="1" applyAlignment="1" applyProtection="1">
      <alignment horizontal="right"/>
      <protection locked="0"/>
    </xf>
    <xf numFmtId="0" fontId="21" fillId="0" borderId="0" xfId="1" applyNumberFormat="1" applyFont="1" applyProtection="1">
      <protection locked="0"/>
    </xf>
    <xf numFmtId="0" fontId="21" fillId="0" borderId="0" xfId="1" applyNumberFormat="1" applyFont="1" applyAlignment="1" applyProtection="1">
      <alignment wrapText="1"/>
      <protection locked="0"/>
    </xf>
    <xf numFmtId="14" fontId="21" fillId="0" borderId="0" xfId="1" applyNumberFormat="1" applyFont="1" applyAlignment="1" applyProtection="1">
      <alignment horizontal="left" wrapText="1"/>
      <protection locked="0"/>
    </xf>
    <xf numFmtId="0" fontId="20" fillId="0" borderId="1" xfId="1" applyNumberFormat="1" applyFont="1" applyBorder="1" applyProtection="1">
      <protection locked="0"/>
    </xf>
    <xf numFmtId="0" fontId="20" fillId="0" borderId="1" xfId="1" applyNumberFormat="1" applyFont="1" applyBorder="1" applyAlignment="1" applyProtection="1">
      <alignment wrapText="1"/>
      <protection locked="0"/>
    </xf>
    <xf numFmtId="0" fontId="20" fillId="0" borderId="1" xfId="1" applyNumberFormat="1" applyFont="1" applyBorder="1" applyAlignment="1" applyProtection="1">
      <alignment horizontal="right"/>
      <protection locked="0"/>
    </xf>
    <xf numFmtId="0" fontId="19" fillId="0" borderId="0" xfId="1" applyNumberFormat="1" applyFont="1" applyAlignment="1">
      <alignment horizontal="center" vertical="center"/>
    </xf>
    <xf numFmtId="0" fontId="20" fillId="0" borderId="4" xfId="1" applyNumberFormat="1" applyFont="1" applyBorder="1" applyAlignment="1" applyProtection="1">
      <alignment horizontal="center" vertical="center" wrapText="1"/>
      <protection locked="0"/>
    </xf>
    <xf numFmtId="0" fontId="21" fillId="0" borderId="4" xfId="1" applyNumberFormat="1" applyFont="1" applyBorder="1" applyAlignment="1">
      <alignment wrapText="1"/>
    </xf>
    <xf numFmtId="49" fontId="21" fillId="0" borderId="4" xfId="1" applyNumberFormat="1" applyFont="1" applyBorder="1" applyAlignment="1" applyProtection="1">
      <alignment horizontal="center" wrapText="1"/>
      <protection locked="0"/>
    </xf>
    <xf numFmtId="166" fontId="20" fillId="0" borderId="4" xfId="1" applyNumberFormat="1" applyFont="1" applyBorder="1" applyAlignment="1" applyProtection="1">
      <alignment wrapText="1"/>
      <protection locked="0"/>
    </xf>
    <xf numFmtId="166" fontId="20" fillId="0" borderId="4" xfId="1" quotePrefix="1" applyNumberFormat="1" applyFont="1" applyBorder="1" applyAlignment="1" applyProtection="1">
      <alignment wrapText="1"/>
      <protection locked="0"/>
    </xf>
    <xf numFmtId="0" fontId="18" fillId="0" borderId="0" xfId="1" applyNumberFormat="1" applyFont="1"/>
    <xf numFmtId="0" fontId="20" fillId="0" borderId="4" xfId="1" applyNumberFormat="1" applyFont="1" applyBorder="1" applyAlignment="1">
      <alignment wrapText="1"/>
    </xf>
    <xf numFmtId="49" fontId="20" fillId="0" borderId="4" xfId="1" applyNumberFormat="1" applyFont="1" applyBorder="1" applyAlignment="1" applyProtection="1">
      <alignment horizontal="center" wrapText="1"/>
      <protection locked="0"/>
    </xf>
    <xf numFmtId="166" fontId="19" fillId="0" borderId="4" xfId="0" applyNumberFormat="1" applyFont="1" applyBorder="1" applyAlignment="1" applyProtection="1">
      <alignment wrapText="1"/>
      <protection locked="0"/>
    </xf>
    <xf numFmtId="166" fontId="20" fillId="0" borderId="4" xfId="1" quotePrefix="1" applyNumberFormat="1" applyFont="1" applyBorder="1" applyProtection="1">
      <protection locked="0"/>
    </xf>
    <xf numFmtId="166" fontId="20" fillId="0" borderId="4" xfId="1" applyNumberFormat="1" applyFont="1" applyBorder="1" applyProtection="1">
      <protection locked="0"/>
    </xf>
    <xf numFmtId="166" fontId="19" fillId="0" borderId="4" xfId="0" applyNumberFormat="1" applyFont="1" applyBorder="1" applyProtection="1">
      <protection locked="0"/>
    </xf>
    <xf numFmtId="166" fontId="19" fillId="0" borderId="4" xfId="0" quotePrefix="1" applyNumberFormat="1" applyFont="1" applyBorder="1" applyProtection="1">
      <protection locked="0"/>
    </xf>
    <xf numFmtId="49" fontId="20" fillId="0" borderId="4" xfId="1" applyNumberFormat="1" applyFont="1" applyBorder="1" applyAlignment="1" applyProtection="1">
      <alignment horizontal="center" vertical="top" wrapText="1"/>
      <protection locked="0"/>
    </xf>
    <xf numFmtId="166" fontId="19" fillId="0" borderId="4" xfId="0" applyNumberFormat="1" applyFont="1" applyBorder="1" applyAlignment="1" applyProtection="1">
      <alignment vertical="top" wrapText="1"/>
      <protection locked="0"/>
    </xf>
    <xf numFmtId="166" fontId="20" fillId="0" borderId="4" xfId="1" applyNumberFormat="1" applyFont="1" applyBorder="1" applyAlignment="1" applyProtection="1">
      <alignment vertical="top" wrapText="1"/>
      <protection locked="0"/>
    </xf>
    <xf numFmtId="166" fontId="20" fillId="0" borderId="4" xfId="1" quotePrefix="1" applyNumberFormat="1" applyFont="1" applyBorder="1" applyAlignment="1" applyProtection="1">
      <alignment vertical="top" wrapText="1"/>
      <protection locked="0"/>
    </xf>
    <xf numFmtId="166" fontId="19" fillId="0" borderId="4" xfId="0" quotePrefix="1" applyNumberFormat="1" applyFont="1" applyBorder="1" applyAlignment="1" applyProtection="1">
      <alignment vertical="top"/>
      <protection locked="0"/>
    </xf>
    <xf numFmtId="0" fontId="19" fillId="0" borderId="0" xfId="1" applyNumberFormat="1" applyFont="1" applyAlignment="1">
      <alignment vertical="top"/>
    </xf>
    <xf numFmtId="166" fontId="20" fillId="0" borderId="4" xfId="1" quotePrefix="1" applyNumberFormat="1" applyFont="1" applyBorder="1" applyAlignment="1" applyProtection="1">
      <alignment horizontal="left" wrapText="1"/>
      <protection locked="0"/>
    </xf>
    <xf numFmtId="166" fontId="20" fillId="0" borderId="4" xfId="1" applyNumberFormat="1" applyFont="1" applyBorder="1" applyAlignment="1" applyProtection="1">
      <alignment horizontal="left" wrapText="1"/>
      <protection locked="0"/>
    </xf>
    <xf numFmtId="0" fontId="19" fillId="0" borderId="0" xfId="0" applyNumberFormat="1" applyFont="1" applyProtection="1">
      <protection locked="0"/>
    </xf>
    <xf numFmtId="0" fontId="19" fillId="0" borderId="0" xfId="0" applyNumberFormat="1" applyFont="1" applyAlignment="1" applyProtection="1">
      <alignment wrapText="1"/>
      <protection locked="0"/>
    </xf>
    <xf numFmtId="0" fontId="19" fillId="0" borderId="0" xfId="0" applyNumberFormat="1" applyFont="1"/>
    <xf numFmtId="0" fontId="20" fillId="0" borderId="0" xfId="1" applyNumberFormat="1" applyFont="1" applyAlignment="1" applyProtection="1">
      <alignment horizontal="left" wrapText="1"/>
      <protection locked="0"/>
    </xf>
    <xf numFmtId="0" fontId="21" fillId="0" borderId="0" xfId="1" applyNumberFormat="1" applyFont="1" applyAlignment="1" applyProtection="1">
      <alignment horizontal="left" wrapText="1"/>
      <protection locked="0"/>
    </xf>
    <xf numFmtId="164" fontId="22" fillId="0" borderId="0" xfId="0" applyFont="1" applyProtection="1">
      <protection locked="0"/>
    </xf>
    <xf numFmtId="49" fontId="19" fillId="0" borderId="0" xfId="1" applyNumberFormat="1" applyFont="1" applyProtection="1">
      <protection locked="0"/>
    </xf>
    <xf numFmtId="0" fontId="19" fillId="0" borderId="0" xfId="1" applyNumberFormat="1" applyFont="1" applyAlignment="1" applyProtection="1">
      <alignment wrapText="1"/>
      <protection locked="0"/>
    </xf>
    <xf numFmtId="49" fontId="20" fillId="0" borderId="4" xfId="1" applyNumberFormat="1" applyFont="1" applyFill="1" applyBorder="1" applyAlignment="1" applyProtection="1">
      <alignment horizontal="center" wrapText="1"/>
      <protection locked="0"/>
    </xf>
    <xf numFmtId="166" fontId="20" fillId="0" borderId="4" xfId="1" applyNumberFormat="1" applyFont="1" applyFill="1" applyBorder="1" applyAlignment="1" applyProtection="1">
      <alignment wrapText="1"/>
      <protection locked="0"/>
    </xf>
    <xf numFmtId="166" fontId="20" fillId="0" borderId="4" xfId="1" quotePrefix="1" applyNumberFormat="1" applyFont="1" applyFill="1" applyBorder="1" applyAlignment="1" applyProtection="1">
      <alignment wrapText="1"/>
      <protection locked="0"/>
    </xf>
    <xf numFmtId="166" fontId="20" fillId="0" borderId="4" xfId="1" quotePrefix="1" applyNumberFormat="1" applyFont="1" applyFill="1" applyBorder="1" applyAlignment="1" applyProtection="1">
      <alignment horizontal="left" wrapText="1"/>
      <protection locked="0"/>
    </xf>
    <xf numFmtId="166" fontId="20" fillId="0" borderId="4" xfId="1" quotePrefix="1" applyNumberFormat="1" applyFont="1" applyFill="1" applyBorder="1" applyProtection="1">
      <protection locked="0"/>
    </xf>
    <xf numFmtId="166" fontId="19" fillId="0" borderId="4" xfId="0" applyNumberFormat="1" applyFont="1" applyFill="1" applyBorder="1" applyAlignment="1" applyProtection="1">
      <alignment wrapText="1"/>
      <protection locked="0"/>
    </xf>
    <xf numFmtId="166" fontId="20" fillId="0" borderId="4" xfId="1" applyNumberFormat="1" applyFont="1" applyFill="1" applyBorder="1" applyProtection="1">
      <protection locked="0"/>
    </xf>
    <xf numFmtId="164" fontId="0" fillId="0" borderId="0" xfId="0" applyAlignment="1">
      <alignment horizontal="right"/>
    </xf>
    <xf numFmtId="0" fontId="2" fillId="0" borderId="4" xfId="4" applyFont="1" applyBorder="1" applyAlignment="1">
      <alignment wrapText="1"/>
    </xf>
    <xf numFmtId="0" fontId="8" fillId="0" borderId="4" xfId="4" applyFont="1" applyBorder="1" applyAlignment="1">
      <alignment wrapText="1"/>
    </xf>
    <xf numFmtId="164" fontId="3" fillId="0" borderId="4" xfId="1" applyFont="1" applyBorder="1" applyAlignment="1">
      <alignment horizontal="left" indent="2"/>
    </xf>
    <xf numFmtId="0" fontId="2" fillId="0" borderId="4" xfId="4" applyFont="1" applyBorder="1"/>
    <xf numFmtId="0" fontId="8" fillId="0" borderId="4" xfId="4" applyFont="1" applyBorder="1"/>
    <xf numFmtId="0" fontId="25" fillId="0" borderId="0" xfId="1" applyNumberFormat="1" applyFont="1" applyAlignment="1" applyProtection="1">
      <alignment wrapText="1"/>
      <protection locked="0"/>
    </xf>
    <xf numFmtId="0" fontId="25" fillId="0" borderId="0" xfId="1" applyNumberFormat="1" applyFont="1" applyProtection="1">
      <protection locked="0"/>
    </xf>
    <xf numFmtId="0" fontId="23" fillId="0" borderId="0" xfId="1" applyNumberFormat="1" applyFont="1"/>
    <xf numFmtId="0" fontId="23" fillId="0" borderId="0" xfId="1" applyNumberFormat="1" applyFont="1" applyAlignment="1">
      <alignment horizontal="right"/>
    </xf>
    <xf numFmtId="0" fontId="8" fillId="0" borderId="8" xfId="4" applyFont="1" applyBorder="1" applyAlignment="1">
      <alignment wrapText="1"/>
    </xf>
    <xf numFmtId="0" fontId="2" fillId="0" borderId="8" xfId="4" applyFont="1" applyBorder="1" applyAlignment="1">
      <alignment wrapText="1"/>
    </xf>
    <xf numFmtId="0" fontId="7" fillId="0" borderId="4" xfId="1" applyNumberFormat="1" applyFont="1" applyBorder="1"/>
    <xf numFmtId="0" fontId="3" fillId="0" borderId="4" xfId="5" applyFont="1" applyBorder="1"/>
    <xf numFmtId="0" fontId="3" fillId="0" borderId="4" xfId="5" applyFont="1" applyBorder="1" applyAlignment="1">
      <alignment horizontal="left" vertical="top"/>
    </xf>
    <xf numFmtId="0" fontId="7" fillId="0" borderId="4" xfId="1" applyNumberFormat="1" applyFont="1" applyBorder="1" applyAlignment="1">
      <alignment wrapText="1"/>
    </xf>
    <xf numFmtId="0" fontId="7" fillId="0" borderId="4" xfId="1" applyNumberFormat="1" applyFont="1" applyBorder="1" applyAlignment="1">
      <alignment horizontal="left" vertical="top"/>
    </xf>
    <xf numFmtId="0" fontId="3" fillId="0" borderId="4" xfId="1" applyNumberFormat="1" applyFont="1" applyBorder="1"/>
    <xf numFmtId="0" fontId="3" fillId="0" borderId="4" xfId="5" applyFont="1" applyBorder="1" applyAlignment="1">
      <alignment vertical="top" wrapText="1"/>
    </xf>
    <xf numFmtId="0" fontId="7" fillId="0" borderId="4" xfId="5" applyFont="1" applyBorder="1"/>
    <xf numFmtId="0" fontId="3" fillId="0" borderId="4" xfId="1" applyNumberFormat="1" applyFont="1" applyBorder="1" applyAlignment="1">
      <alignment horizontal="left" vertical="top"/>
    </xf>
    <xf numFmtId="49" fontId="19" fillId="0" borderId="0" xfId="1" applyNumberFormat="1" applyFont="1" applyAlignment="1" applyProtection="1">
      <alignment horizontal="center"/>
      <protection locked="0"/>
    </xf>
    <xf numFmtId="0" fontId="20" fillId="0" borderId="0" xfId="1" applyNumberFormat="1" applyFont="1" applyAlignment="1" applyProtection="1">
      <alignment horizontal="center" vertical="center"/>
      <protection locked="0"/>
    </xf>
    <xf numFmtId="0" fontId="5" fillId="0" borderId="0" xfId="1" applyNumberFormat="1" applyFont="1" applyAlignment="1" applyProtection="1">
      <alignment horizontal="center"/>
      <protection locked="0"/>
    </xf>
    <xf numFmtId="49" fontId="6" fillId="0" borderId="0" xfId="1" applyNumberFormat="1" applyFont="1" applyAlignment="1" applyProtection="1">
      <alignment horizontal="center"/>
      <protection locked="0"/>
    </xf>
    <xf numFmtId="0" fontId="2" fillId="0" borderId="0" xfId="1" applyNumberFormat="1" applyFont="1" applyAlignment="1" applyProtection="1">
      <alignment horizontal="center"/>
      <protection locked="0"/>
    </xf>
    <xf numFmtId="49" fontId="3" fillId="0" borderId="0" xfId="1" applyNumberFormat="1" applyFont="1" applyAlignment="1" applyProtection="1">
      <alignment horizontal="center"/>
      <protection locked="0"/>
    </xf>
    <xf numFmtId="4" fontId="20" fillId="0" borderId="8" xfId="4" applyNumberFormat="1" applyFont="1" applyBorder="1" applyAlignment="1">
      <alignment vertical="top" wrapText="1"/>
    </xf>
    <xf numFmtId="4" fontId="21" fillId="0" borderId="8" xfId="4" applyNumberFormat="1" applyFont="1" applyBorder="1" applyAlignment="1">
      <alignment vertical="top" wrapText="1"/>
    </xf>
    <xf numFmtId="165" fontId="3" fillId="0" borderId="0" xfId="1" applyNumberFormat="1" applyFont="1" applyAlignment="1" applyProtection="1">
      <alignment horizontal="right"/>
      <protection locked="0"/>
    </xf>
    <xf numFmtId="0" fontId="3" fillId="0" borderId="4" xfId="5" applyFont="1" applyBorder="1" applyAlignment="1">
      <alignment vertical="center" wrapText="1"/>
    </xf>
    <xf numFmtId="0" fontId="3" fillId="0" borderId="4" xfId="1" applyNumberFormat="1" applyFont="1" applyBorder="1" applyAlignment="1">
      <alignment horizontal="center" vertical="center" wrapText="1"/>
    </xf>
    <xf numFmtId="1" fontId="6" fillId="0" borderId="0" xfId="1" applyNumberFormat="1" applyFont="1" applyFill="1" applyAlignment="1" applyProtection="1">
      <alignment horizontal="left"/>
      <protection locked="0"/>
    </xf>
    <xf numFmtId="166" fontId="3" fillId="0" borderId="0" xfId="1" applyNumberFormat="1" applyFont="1"/>
    <xf numFmtId="166" fontId="18" fillId="0" borderId="0" xfId="1" applyNumberFormat="1" applyFont="1"/>
    <xf numFmtId="164" fontId="5" fillId="0" borderId="0" xfId="1" applyFont="1" applyAlignment="1" applyProtection="1">
      <alignment horizontal="left" wrapText="1"/>
      <protection locked="0"/>
    </xf>
    <xf numFmtId="164" fontId="5" fillId="0" borderId="0" xfId="1" applyFont="1" applyAlignment="1" applyProtection="1">
      <alignment horizontal="left" vertical="top" wrapText="1"/>
      <protection locked="0"/>
    </xf>
    <xf numFmtId="0" fontId="2" fillId="0" borderId="4" xfId="1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 wrapText="1"/>
    </xf>
    <xf numFmtId="49" fontId="24" fillId="0" borderId="4" xfId="0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3" xfId="1" applyNumberFormat="1" applyFont="1" applyBorder="1" applyAlignment="1">
      <alignment horizontal="center" vertical="center" wrapText="1"/>
    </xf>
    <xf numFmtId="0" fontId="20" fillId="0" borderId="2" xfId="1" applyNumberFormat="1" applyFont="1" applyBorder="1" applyAlignment="1" applyProtection="1">
      <alignment horizontal="center" vertical="center" wrapText="1"/>
      <protection locked="0"/>
    </xf>
    <xf numFmtId="0" fontId="20" fillId="0" borderId="3" xfId="1" applyNumberFormat="1" applyFont="1" applyBorder="1" applyAlignment="1" applyProtection="1">
      <alignment horizontal="center" vertical="center" wrapText="1"/>
      <protection locked="0"/>
    </xf>
    <xf numFmtId="0" fontId="20" fillId="0" borderId="6" xfId="1" applyNumberFormat="1" applyFont="1" applyBorder="1" applyAlignment="1" applyProtection="1">
      <alignment horizontal="center" vertical="center" wrapText="1"/>
      <protection locked="0"/>
    </xf>
    <xf numFmtId="0" fontId="20" fillId="0" borderId="7" xfId="1" applyNumberFormat="1" applyFont="1" applyBorder="1" applyAlignment="1" applyProtection="1">
      <alignment horizontal="center" vertical="center" wrapText="1"/>
      <protection locked="0"/>
    </xf>
    <xf numFmtId="0" fontId="20" fillId="0" borderId="5" xfId="1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12" xfId="5"/>
    <cellStyle name="Обычный 2 2" xfId="1"/>
    <cellStyle name="Обычный 2 2 2 3" xfId="2"/>
    <cellStyle name="Обычный 2 2 3 2" xfId="4"/>
    <cellStyle name="Обычный_Формы ФО_Мэппинг_финальный - Алтынкуль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0\4&#1082;&#1074;20\&#1082;&#1086;&#1085;&#1089;\&#1059;&#1052;&#1047;_12_2020_&#1095;&#1072;&#1089;&#1090;&#1100;_1%20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Форма2"/>
      <sheetName val="Форма1"/>
      <sheetName val="PP_E mvt for 2003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свод"/>
      <sheetName val="группа"/>
      <sheetName val="Расчеты"/>
      <sheetName val="Данные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Sheet2"/>
      <sheetName val="Cash CCI Detail"/>
      <sheetName val="TERMS"/>
      <sheetName val="Sensitivity"/>
      <sheetName val="БРК 1"/>
      <sheetName val="БРК 2"/>
      <sheetName val="БРК 3"/>
      <sheetName val="Управление"/>
      <sheetName val="ГБРК"/>
      <sheetName val="Произв. затраты"/>
      <sheetName val="IIb P_L short"/>
      <sheetName val="IV REVENUE  F_B"/>
      <sheetName val="Параметры"/>
      <sheetName val="Threshold Table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Hidden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/>
      <sheetData sheetId="853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/>
      <sheetData sheetId="902"/>
      <sheetData sheetId="903"/>
      <sheetData sheetId="904"/>
      <sheetData sheetId="905" refreshError="1"/>
      <sheetData sheetId="906" refreshError="1"/>
      <sheetData sheetId="90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Статьи"/>
      <sheetName val="Loaded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Hidden"/>
      <sheetName val="TB"/>
      <sheetName val="PR CN"/>
      <sheetName val="свод по доходам"/>
      <sheetName val="Пр2"/>
      <sheetName val="H3.100 Rollforward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фот пп2000разбивка"/>
      <sheetName val="form"/>
      <sheetName val="1NK"/>
      <sheetName val="Financial ratios А3"/>
      <sheetName val="2_2 ОтклОТМ"/>
      <sheetName val="1_3_2 ОТМ"/>
      <sheetName val="1"/>
      <sheetName val="Production_Ref Q-1-3"/>
      <sheetName val="из сем"/>
      <sheetName val="I. Прогноз доходов"/>
      <sheetName val="Production_ref_Q4"/>
      <sheetName val="Sales-COS"/>
      <sheetName val="U2 775 - COGS comparison per su"/>
      <sheetName val="PP&amp;E mvt for 2003"/>
      <sheetName val="ЗАО_н.ит"/>
      <sheetName val="#ССЫЛКА"/>
      <sheetName val="ЗАО_мес"/>
      <sheetName val="Non-Statistical Sampling Master"/>
      <sheetName val="Global Data"/>
      <sheetName val="SMSTemp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bs_Wbs_ATC"/>
      <sheetName val="Список документов"/>
      <sheetName val="перевозки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10"/>
      <sheetName val="7"/>
      <sheetName val="Keys"/>
      <sheetName val="Comp06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breakdown"/>
      <sheetName val="P&amp;L"/>
      <sheetName val="Provisions"/>
      <sheetName val="FA depreciation"/>
      <sheetName val="Profiles"/>
      <sheetName val="Wells"/>
      <sheetName val="InputTI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Notes IS"/>
      <sheetName val="TB"/>
      <sheetName val="Kas FA Movement"/>
      <sheetName val="InputTD"/>
      <sheetName val="Financial ratios А3"/>
      <sheetName val="00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PP&amp;E mvt for 2003"/>
      <sheetName val="Б.мчас (П)"/>
      <sheetName val="из сем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TB"/>
      <sheetName val="PR CN"/>
      <sheetName val="Статьи"/>
      <sheetName val="Gzb_1"/>
      <sheetName val="АФ"/>
      <sheetName val="Общая информация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З"/>
      <sheetName val="balans 3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ремонт 25"/>
      <sheetName val="1610"/>
      <sheetName val="1210"/>
      <sheetName val="Hidden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ДС МЗК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TB"/>
      <sheetName val="PR CN"/>
      <sheetName val="Ф3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по 2007 году план на 2008 год"/>
      <sheetName val="Movements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Лист2"/>
      <sheetName val="Книга1"/>
      <sheetName val="5NK "/>
      <sheetName val="Main Page"/>
      <sheetName val="L-1"/>
      <sheetName val="База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Индексы"/>
      <sheetName val="t0_name"/>
      <sheetName val="вознаграждение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справка"/>
      <sheetName val="группа"/>
      <sheetName val="Water trucking 2005"/>
      <sheetName val="ФОТ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Добыча нефти4"/>
      <sheetName val="Ввод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Лист3"/>
      <sheetName val="12 из 57 АЗС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ОборБалФормОтч"/>
      <sheetName val="ИзменяемыеДанные"/>
      <sheetName val="из сем"/>
      <sheetName val="14_1_2_2_(Услуги_связи)1"/>
      <sheetName val="14_1_2_2_(Услуги_связи)"/>
      <sheetName val="14_1_2_2_(Услуги_связи)2"/>
      <sheetName val="Сдача "/>
      <sheetName val="7.1"/>
      <sheetName val="Ф4_КБМ+АФ"/>
      <sheetName val="Бюджет"/>
      <sheetName val="ЕдИзм"/>
      <sheetName val="Предпр"/>
      <sheetName val="Treatment Summary"/>
      <sheetName val="Форма3.6"/>
      <sheetName val="Справочник"/>
      <sheetName val="14_1_2_2__Услуги связи_"/>
      <sheetName val="Пром1"/>
      <sheetName val="#REF"/>
      <sheetName val="L-1 Займ БРК инвест цели"/>
      <sheetName val="G-1"/>
      <sheetName val="Assumptions"/>
      <sheetName val="исп.см."/>
      <sheetName val="Добыча нефти4"/>
      <sheetName val="справка"/>
      <sheetName val="группа"/>
      <sheetName val="Базовые данные"/>
      <sheetName val="  2.3.2"/>
      <sheetName val="11"/>
      <sheetName val="Содержание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по 2007 году план на 2008 год"/>
      <sheetName val="д.7.001"/>
      <sheetName val="5NK "/>
      <sheetName val="Prelim Cost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Add-s test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Месяц"/>
      <sheetName val="Расчет2000Прямой"/>
      <sheetName val="АЗФ"/>
      <sheetName val="АК"/>
      <sheetName val="Актюбе"/>
      <sheetName val="ССГПО"/>
      <sheetName val="ОСВ"/>
      <sheetName val="приложение№3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LME_prices"/>
      <sheetName val="Нефть"/>
      <sheetName val="МодельППП (Свод)"/>
      <sheetName val="общие данные"/>
      <sheetName val="отделы"/>
      <sheetName val="2002(v2)"/>
      <sheetName val="Титул1"/>
      <sheetName val="текст"/>
      <sheetName val="филиалы"/>
      <sheetName val="Макро"/>
      <sheetName val="Лист3"/>
      <sheetName val="точн2"/>
      <sheetName val="июнь"/>
      <sheetName val="май 203"/>
      <sheetName val="Лист6"/>
      <sheetName val="Лист1"/>
      <sheetName val="BS new"/>
      <sheetName val="ФП"/>
      <sheetName val="флормиро"/>
      <sheetName val="450 (2)"/>
      <sheetName val="ввод-вывод ОС авг2004- 2005"/>
      <sheetName val="2007 0,01"/>
      <sheetName val="Накл"/>
      <sheetName val="Sheet1"/>
      <sheetName val="исходные данные"/>
      <sheetName val="2.8. стр-ра себестоимости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#REF!"/>
      <sheetName val="Loans out"/>
      <sheetName val="Гр5(о)"/>
      <sheetName val="свод"/>
      <sheetName val="Сводная"/>
      <sheetName val="Hidden"/>
      <sheetName val="МАТЕР.433,452"/>
      <sheetName val="ГБ"/>
      <sheetName val="мат расходы"/>
      <sheetName val="Потребители"/>
      <sheetName val="Блоки"/>
      <sheetName val="Баланс"/>
      <sheetName val="КР материалы"/>
      <sheetName val="Movements"/>
      <sheetName val="план"/>
      <sheetName val="класс"/>
      <sheetName val="01-45"/>
      <sheetName val="Спр_ пласт"/>
      <sheetName val="Capex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I. Прогноз доходов"/>
      <sheetName val="2.2 ОтклОТМ"/>
      <sheetName val="1.3.2 ОТМ"/>
      <sheetName val="Предпр"/>
      <sheetName val="ЦентрЗатр"/>
      <sheetName val="ЕдИзм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Prelim Cost"/>
      <sheetName val="Сверка"/>
      <sheetName val="t0_name"/>
      <sheetName val="ИД"/>
      <sheetName val="Отпуск продукции"/>
      <sheetName val="спецпит,проездн."/>
      <sheetName val="13 NGDO"/>
      <sheetName val="1"/>
      <sheetName val="MS"/>
      <sheetName val="Штатное 2012-2015"/>
      <sheetName val="смета"/>
      <sheetName val="табель"/>
      <sheetName val="FES"/>
      <sheetName val="14.1.2.2.(Услуги связи)"/>
      <sheetName val="Форма1"/>
      <sheetName val="Сеть"/>
      <sheetName val="общие данные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Баланс"/>
      <sheetName val="Sheet5"/>
      <sheetName val="10 БО (kzt)"/>
      <sheetName val="Бюджет"/>
      <sheetName val="Потребители"/>
      <sheetName val="Блоки"/>
      <sheetName val="Datasheet"/>
      <sheetName val="Cash flow 2011"/>
      <sheetName val="КБ"/>
      <sheetName val="VLOOKUP"/>
      <sheetName val="INPUTMASTER"/>
      <sheetName val="Способ закупки"/>
      <sheetName val="Пр2"/>
      <sheetName val="ввод-вывод ОС авг2004- 2005"/>
      <sheetName val="Форма3.6"/>
      <sheetName val="элементы"/>
      <sheetName val="5NK "/>
      <sheetName val="Нефть"/>
      <sheetName val="флормиро"/>
      <sheetName val="L-1"/>
      <sheetName val="из сем"/>
      <sheetName val="ПРОГНОЗ_1"/>
      <sheetName val="  2.3.2"/>
      <sheetName val="PL12"/>
      <sheetName val="отделы"/>
      <sheetName val="MATRIX_DA_10"/>
      <sheetName val="list"/>
      <sheetName val="АТиК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д.7.001"/>
      <sheetName val="Сдача "/>
      <sheetName val="s"/>
      <sheetName val="ЭКРБ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Hidden"/>
      <sheetName val="Приложение 7 (ЕНП)"/>
      <sheetName val="Гр5(о)"/>
      <sheetName val="УУ 9 мес.2014"/>
      <sheetName val="потр"/>
      <sheetName val="СН"/>
      <sheetName val="Направления обучения"/>
      <sheetName val="BS new"/>
      <sheetName val="сортамент"/>
      <sheetName val="Sales F"/>
      <sheetName val="WBS elements RS-v.02A"/>
      <sheetName val="Balance Sheet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глина"/>
      <sheetName val="Заполните"/>
      <sheetName val="План"/>
      <sheetName val="Факт"/>
      <sheetName val="Лист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МО 0012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класс"/>
      <sheetName val="Об-я св-а"/>
      <sheetName val="Отпуск продукции"/>
      <sheetName val="#REF"/>
      <sheetName val="1NK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Форма2"/>
      <sheetName val="СписокТЭП"/>
      <sheetName val="предприятия"/>
      <sheetName val="Лв 1715 (сб)"/>
      <sheetName val="ИзменяемыеДанные"/>
      <sheetName val="ДДСАБ"/>
      <sheetName val="ДДСККБ"/>
      <sheetName val="Cash CCI Detail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ниигкр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 заполненный "/>
    </sheetNames>
    <sheetDataSet>
      <sheetData sheetId="0"/>
      <sheetData sheetId="1"/>
      <sheetData sheetId="2"/>
      <sheetData sheetId="3"/>
      <sheetData sheetId="4"/>
      <sheetData sheetId="5"/>
      <sheetData sheetId="6">
        <row r="2463">
          <cell r="H2463">
            <v>5478678</v>
          </cell>
        </row>
        <row r="2468">
          <cell r="H2468">
            <v>-497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8"/>
  <sheetViews>
    <sheetView tabSelected="1" zoomScale="90" zoomScaleNormal="90" workbookViewId="0">
      <selection activeCell="G32" sqref="G32"/>
    </sheetView>
  </sheetViews>
  <sheetFormatPr defaultColWidth="9.42578125" defaultRowHeight="12.75" outlineLevelRow="2" x14ac:dyDescent="0.2"/>
  <cols>
    <col min="1" max="1" width="83.85546875" style="69" customWidth="1"/>
    <col min="2" max="2" width="7.5703125" style="19" customWidth="1"/>
    <col min="3" max="3" width="23.5703125" style="68" customWidth="1"/>
    <col min="4" max="4" width="22.28515625" style="65" customWidth="1"/>
    <col min="5" max="5" width="9.42578125" style="19" customWidth="1"/>
    <col min="6" max="6" width="9.42578125" style="19"/>
    <col min="7" max="7" width="24.28515625" style="19" bestFit="1" customWidth="1"/>
    <col min="8" max="8" width="25" style="19" bestFit="1" customWidth="1"/>
    <col min="9" max="16384" width="9.42578125" style="19"/>
  </cols>
  <sheetData>
    <row r="1" spans="1:4" x14ac:dyDescent="0.2">
      <c r="A1" s="1"/>
      <c r="B1" s="2"/>
      <c r="C1" s="3"/>
      <c r="D1" s="4" t="s">
        <v>85</v>
      </c>
    </row>
    <row r="2" spans="1:4" x14ac:dyDescent="0.2">
      <c r="A2" s="1"/>
      <c r="B2" s="2"/>
      <c r="C2" s="3"/>
      <c r="D2" s="4" t="s">
        <v>405</v>
      </c>
    </row>
    <row r="3" spans="1:4" x14ac:dyDescent="0.2">
      <c r="A3" s="1"/>
      <c r="B3" s="2"/>
      <c r="C3" s="3"/>
      <c r="D3" s="4" t="s">
        <v>97</v>
      </c>
    </row>
    <row r="4" spans="1:4" x14ac:dyDescent="0.2">
      <c r="A4" s="1"/>
      <c r="B4" s="2"/>
      <c r="C4" s="3"/>
      <c r="D4" s="4" t="s">
        <v>98</v>
      </c>
    </row>
    <row r="5" spans="1:4" x14ac:dyDescent="0.2">
      <c r="A5" s="1"/>
      <c r="B5" s="2"/>
      <c r="C5" s="5"/>
      <c r="D5" s="227" t="s">
        <v>99</v>
      </c>
    </row>
    <row r="6" spans="1:4" ht="15.75" x14ac:dyDescent="0.25">
      <c r="A6" s="1" t="s">
        <v>89</v>
      </c>
      <c r="B6" s="2"/>
      <c r="C6" s="6" t="s">
        <v>100</v>
      </c>
      <c r="D6" s="7"/>
    </row>
    <row r="7" spans="1:4" ht="15.75" x14ac:dyDescent="0.25">
      <c r="A7" s="1" t="s">
        <v>90</v>
      </c>
      <c r="B7" s="2"/>
      <c r="C7" s="233" t="s">
        <v>101</v>
      </c>
      <c r="D7" s="233"/>
    </row>
    <row r="8" spans="1:4" ht="15.75" x14ac:dyDescent="0.25">
      <c r="A8" s="1" t="s">
        <v>91</v>
      </c>
      <c r="B8" s="2"/>
      <c r="C8" s="6" t="s">
        <v>102</v>
      </c>
      <c r="D8" s="7"/>
    </row>
    <row r="9" spans="1:4" ht="15.75" x14ac:dyDescent="0.25">
      <c r="A9" s="1" t="s">
        <v>92</v>
      </c>
      <c r="B9" s="2"/>
      <c r="C9" s="6" t="s">
        <v>103</v>
      </c>
      <c r="D9" s="8"/>
    </row>
    <row r="10" spans="1:4" ht="15.75" x14ac:dyDescent="0.25">
      <c r="A10" s="1" t="s">
        <v>93</v>
      </c>
      <c r="B10" s="2"/>
      <c r="C10" s="6" t="s">
        <v>104</v>
      </c>
      <c r="D10" s="8"/>
    </row>
    <row r="11" spans="1:4" ht="15.75" x14ac:dyDescent="0.25">
      <c r="A11" s="1" t="s">
        <v>94</v>
      </c>
      <c r="B11" s="2"/>
      <c r="C11" s="230">
        <v>3802</v>
      </c>
      <c r="D11" s="8"/>
    </row>
    <row r="12" spans="1:4" ht="15.75" x14ac:dyDescent="0.25">
      <c r="A12" s="1" t="s">
        <v>95</v>
      </c>
      <c r="B12" s="2"/>
      <c r="C12" s="6" t="s">
        <v>105</v>
      </c>
      <c r="D12" s="8"/>
    </row>
    <row r="13" spans="1:4" ht="15.75" x14ac:dyDescent="0.2">
      <c r="A13" s="1" t="s">
        <v>96</v>
      </c>
      <c r="B13" s="2"/>
      <c r="C13" s="234" t="s">
        <v>107</v>
      </c>
      <c r="D13" s="234"/>
    </row>
    <row r="14" spans="1:4" x14ac:dyDescent="0.2">
      <c r="A14" s="1"/>
      <c r="B14" s="2"/>
      <c r="C14" s="9"/>
      <c r="D14" s="10"/>
    </row>
    <row r="15" spans="1:4" x14ac:dyDescent="0.2">
      <c r="A15" s="11" t="s">
        <v>108</v>
      </c>
      <c r="B15" s="12"/>
      <c r="C15" s="12"/>
      <c r="D15" s="12"/>
    </row>
    <row r="16" spans="1:4" x14ac:dyDescent="0.2">
      <c r="A16" s="13" t="s">
        <v>109</v>
      </c>
      <c r="B16" s="14"/>
      <c r="C16" s="15">
        <v>44196</v>
      </c>
      <c r="D16" s="14"/>
    </row>
    <row r="17" spans="1:4" x14ac:dyDescent="0.2">
      <c r="A17" s="16"/>
      <c r="B17" s="17"/>
      <c r="C17" s="17"/>
      <c r="D17" s="18" t="s">
        <v>106</v>
      </c>
    </row>
    <row r="18" spans="1:4" s="20" customFormat="1" ht="25.5" customHeight="1" x14ac:dyDescent="0.2">
      <c r="A18" s="235" t="s">
        <v>110</v>
      </c>
      <c r="B18" s="236" t="s">
        <v>111</v>
      </c>
      <c r="C18" s="237" t="s">
        <v>112</v>
      </c>
      <c r="D18" s="237" t="s">
        <v>113</v>
      </c>
    </row>
    <row r="19" spans="1:4" s="20" customFormat="1" x14ac:dyDescent="0.2">
      <c r="A19" s="235"/>
      <c r="B19" s="236"/>
      <c r="C19" s="238"/>
      <c r="D19" s="237"/>
    </row>
    <row r="20" spans="1:4" s="24" customFormat="1" x14ac:dyDescent="0.2">
      <c r="A20" s="122" t="s">
        <v>118</v>
      </c>
      <c r="B20" s="22"/>
      <c r="C20" s="23"/>
      <c r="D20" s="23"/>
    </row>
    <row r="21" spans="1:4" x14ac:dyDescent="0.2">
      <c r="A21" s="199" t="s">
        <v>119</v>
      </c>
      <c r="B21" s="26" t="s">
        <v>0</v>
      </c>
      <c r="C21" s="27">
        <v>11793503</v>
      </c>
      <c r="D21" s="27">
        <v>10335554</v>
      </c>
    </row>
    <row r="22" spans="1:4" outlineLevel="1" x14ac:dyDescent="0.2">
      <c r="A22" s="25" t="s">
        <v>120</v>
      </c>
      <c r="B22" s="26" t="s">
        <v>1</v>
      </c>
      <c r="C22" s="28">
        <f>SUM(C23:C27)</f>
        <v>413578</v>
      </c>
      <c r="D22" s="28">
        <f>SUM(D23:D27)</f>
        <v>410702</v>
      </c>
    </row>
    <row r="23" spans="1:4" outlineLevel="1" x14ac:dyDescent="0.2">
      <c r="A23" s="25" t="s">
        <v>136</v>
      </c>
      <c r="B23" s="26"/>
      <c r="C23" s="28"/>
      <c r="D23" s="28"/>
    </row>
    <row r="24" spans="1:4" outlineLevel="1" x14ac:dyDescent="0.2">
      <c r="A24" s="25" t="s">
        <v>144</v>
      </c>
      <c r="B24" s="26"/>
      <c r="C24" s="28">
        <v>333898</v>
      </c>
      <c r="D24" s="28">
        <v>335010</v>
      </c>
    </row>
    <row r="25" spans="1:4" outlineLevel="1" x14ac:dyDescent="0.2">
      <c r="A25" s="25" t="s">
        <v>135</v>
      </c>
      <c r="B25" s="26"/>
      <c r="C25" s="28"/>
      <c r="D25" s="28"/>
    </row>
    <row r="26" spans="1:4" outlineLevel="1" x14ac:dyDescent="0.2">
      <c r="A26" s="25" t="s">
        <v>138</v>
      </c>
      <c r="B26" s="26"/>
      <c r="C26" s="28">
        <v>78957</v>
      </c>
      <c r="D26" s="28">
        <v>74969</v>
      </c>
    </row>
    <row r="27" spans="1:4" outlineLevel="1" x14ac:dyDescent="0.2">
      <c r="A27" s="25" t="s">
        <v>137</v>
      </c>
      <c r="B27" s="26"/>
      <c r="C27" s="28">
        <v>723</v>
      </c>
      <c r="D27" s="28">
        <v>723</v>
      </c>
    </row>
    <row r="28" spans="1:4" x14ac:dyDescent="0.2">
      <c r="A28" s="25" t="s">
        <v>134</v>
      </c>
      <c r="B28" s="26" t="s">
        <v>2</v>
      </c>
      <c r="C28" s="28"/>
      <c r="D28" s="28"/>
    </row>
    <row r="29" spans="1:4" x14ac:dyDescent="0.2">
      <c r="A29" s="25" t="s">
        <v>133</v>
      </c>
      <c r="B29" s="26" t="s">
        <v>3</v>
      </c>
      <c r="C29" s="28"/>
      <c r="D29" s="28"/>
    </row>
    <row r="30" spans="1:4" x14ac:dyDescent="0.2">
      <c r="A30" s="25" t="s">
        <v>132</v>
      </c>
      <c r="B30" s="26" t="s">
        <v>4</v>
      </c>
      <c r="C30" s="28"/>
      <c r="D30" s="28"/>
    </row>
    <row r="31" spans="1:4" x14ac:dyDescent="0.2">
      <c r="A31" s="25" t="s">
        <v>131</v>
      </c>
      <c r="B31" s="26" t="s">
        <v>5</v>
      </c>
      <c r="C31" s="29"/>
      <c r="D31" s="29"/>
    </row>
    <row r="32" spans="1:4" x14ac:dyDescent="0.2">
      <c r="A32" s="25" t="s">
        <v>130</v>
      </c>
      <c r="B32" s="26" t="s">
        <v>6</v>
      </c>
      <c r="C32" s="33">
        <f>SUM(C33:C35)</f>
        <v>7731823</v>
      </c>
      <c r="D32" s="33">
        <f>SUM(D33:D35)</f>
        <v>7888895</v>
      </c>
    </row>
    <row r="33" spans="1:6" s="31" customFormat="1" outlineLevel="1" x14ac:dyDescent="0.2">
      <c r="A33" s="34" t="s">
        <v>129</v>
      </c>
      <c r="B33" s="35"/>
      <c r="C33" s="36">
        <v>5753177</v>
      </c>
      <c r="D33" s="36">
        <v>5431885</v>
      </c>
      <c r="E33" s="19"/>
      <c r="F33" s="19"/>
    </row>
    <row r="34" spans="1:6" s="31" customFormat="1" outlineLevel="1" x14ac:dyDescent="0.2">
      <c r="A34" s="34" t="s">
        <v>128</v>
      </c>
      <c r="B34" s="35"/>
      <c r="C34" s="36">
        <v>22748</v>
      </c>
      <c r="D34" s="36">
        <v>22802</v>
      </c>
      <c r="E34" s="19"/>
      <c r="F34" s="19"/>
    </row>
    <row r="35" spans="1:6" s="31" customFormat="1" outlineLevel="1" x14ac:dyDescent="0.2">
      <c r="A35" s="37" t="s">
        <v>127</v>
      </c>
      <c r="B35" s="35"/>
      <c r="C35" s="36">
        <v>1955898</v>
      </c>
      <c r="D35" s="36">
        <v>2434208</v>
      </c>
      <c r="E35" s="19"/>
      <c r="F35" s="19"/>
    </row>
    <row r="36" spans="1:6" x14ac:dyDescent="0.2">
      <c r="A36" s="25" t="s">
        <v>126</v>
      </c>
      <c r="B36" s="26" t="s">
        <v>7</v>
      </c>
      <c r="C36" s="28">
        <v>9488</v>
      </c>
      <c r="D36" s="28">
        <v>4475</v>
      </c>
    </row>
    <row r="37" spans="1:6" x14ac:dyDescent="0.2">
      <c r="A37" s="25" t="s">
        <v>125</v>
      </c>
      <c r="B37" s="26" t="s">
        <v>8</v>
      </c>
      <c r="C37" s="28"/>
      <c r="D37" s="28"/>
    </row>
    <row r="38" spans="1:6" x14ac:dyDescent="0.2">
      <c r="A38" s="25" t="s">
        <v>124</v>
      </c>
      <c r="B38" s="26" t="s">
        <v>9</v>
      </c>
      <c r="C38" s="28">
        <v>747751</v>
      </c>
      <c r="D38" s="28">
        <v>469858</v>
      </c>
    </row>
    <row r="39" spans="1:6" x14ac:dyDescent="0.2">
      <c r="A39" s="25" t="s">
        <v>123</v>
      </c>
      <c r="B39" s="38" t="s">
        <v>10</v>
      </c>
      <c r="C39" s="28">
        <v>24226219</v>
      </c>
      <c r="D39" s="28">
        <v>21708996</v>
      </c>
    </row>
    <row r="40" spans="1:6" x14ac:dyDescent="0.2">
      <c r="A40" s="25" t="s">
        <v>122</v>
      </c>
      <c r="B40" s="38" t="s">
        <v>11</v>
      </c>
      <c r="C40" s="28"/>
      <c r="D40" s="28"/>
    </row>
    <row r="41" spans="1:6" x14ac:dyDescent="0.2">
      <c r="A41" s="25" t="s">
        <v>121</v>
      </c>
      <c r="B41" s="38" t="s">
        <v>12</v>
      </c>
      <c r="C41" s="28">
        <v>1129529</v>
      </c>
      <c r="D41" s="28">
        <v>1094870</v>
      </c>
    </row>
    <row r="42" spans="1:6" s="24" customFormat="1" x14ac:dyDescent="0.2">
      <c r="A42" s="21" t="s">
        <v>139</v>
      </c>
      <c r="B42" s="39">
        <v>100</v>
      </c>
      <c r="C42" s="40">
        <f>C21+C22+SUM(C28:C31,C32,C36:C41)</f>
        <v>46051891</v>
      </c>
      <c r="D42" s="40">
        <f>D21+D22+SUM(D28:D31,D32,D36:D41)</f>
        <v>41913350</v>
      </c>
      <c r="E42" s="19"/>
      <c r="F42" s="19"/>
    </row>
    <row r="43" spans="1:6" s="24" customFormat="1" x14ac:dyDescent="0.2">
      <c r="A43" s="200" t="s">
        <v>140</v>
      </c>
      <c r="B43" s="39">
        <v>101</v>
      </c>
      <c r="C43" s="23"/>
      <c r="D43" s="23"/>
      <c r="E43" s="19"/>
      <c r="F43" s="19"/>
    </row>
    <row r="44" spans="1:6" s="24" customFormat="1" x14ac:dyDescent="0.2">
      <c r="A44" s="21" t="s">
        <v>141</v>
      </c>
      <c r="B44" s="39"/>
      <c r="C44" s="23"/>
      <c r="D44" s="23"/>
      <c r="E44" s="19"/>
      <c r="F44" s="19"/>
    </row>
    <row r="45" spans="1:6" x14ac:dyDescent="0.2">
      <c r="A45" s="25" t="s">
        <v>120</v>
      </c>
      <c r="B45" s="26">
        <v>110</v>
      </c>
      <c r="C45" s="28">
        <f>SUM(C46:C51)</f>
        <v>318249</v>
      </c>
      <c r="D45" s="28">
        <f>SUM(D46:D51)</f>
        <v>228267</v>
      </c>
    </row>
    <row r="46" spans="1:6" outlineLevel="1" x14ac:dyDescent="0.2">
      <c r="A46" s="25" t="s">
        <v>211</v>
      </c>
      <c r="B46" s="26"/>
      <c r="C46" s="28"/>
      <c r="D46" s="28"/>
    </row>
    <row r="47" spans="1:6" outlineLevel="1" x14ac:dyDescent="0.2">
      <c r="A47" s="25" t="s">
        <v>212</v>
      </c>
      <c r="B47" s="26"/>
      <c r="C47" s="28">
        <v>58748</v>
      </c>
      <c r="D47" s="28">
        <v>44399</v>
      </c>
    </row>
    <row r="48" spans="1:6" outlineLevel="1" x14ac:dyDescent="0.2">
      <c r="A48" s="25" t="s">
        <v>145</v>
      </c>
      <c r="B48" s="26"/>
      <c r="C48" s="28">
        <v>95993</v>
      </c>
      <c r="D48" s="28"/>
    </row>
    <row r="49" spans="1:6" outlineLevel="1" x14ac:dyDescent="0.2">
      <c r="A49" s="25" t="s">
        <v>135</v>
      </c>
      <c r="B49" s="26"/>
      <c r="C49" s="28">
        <v>0</v>
      </c>
      <c r="D49" s="28"/>
    </row>
    <row r="50" spans="1:6" outlineLevel="1" x14ac:dyDescent="0.2">
      <c r="A50" s="25" t="s">
        <v>138</v>
      </c>
      <c r="B50" s="26"/>
      <c r="C50" s="28">
        <v>163508</v>
      </c>
      <c r="D50" s="28">
        <v>183868</v>
      </c>
    </row>
    <row r="51" spans="1:6" outlineLevel="1" x14ac:dyDescent="0.2">
      <c r="A51" s="25" t="s">
        <v>142</v>
      </c>
      <c r="B51" s="26"/>
      <c r="C51" s="28"/>
      <c r="D51" s="28"/>
    </row>
    <row r="52" spans="1:6" x14ac:dyDescent="0.2">
      <c r="A52" s="25" t="s">
        <v>146</v>
      </c>
      <c r="B52" s="26">
        <v>111</v>
      </c>
      <c r="C52" s="28"/>
      <c r="D52" s="28"/>
    </row>
    <row r="53" spans="1:6" x14ac:dyDescent="0.2">
      <c r="A53" s="25" t="s">
        <v>133</v>
      </c>
      <c r="B53" s="26">
        <v>112</v>
      </c>
      <c r="C53" s="28"/>
      <c r="D53" s="28"/>
    </row>
    <row r="54" spans="1:6" x14ac:dyDescent="0.2">
      <c r="A54" s="25" t="s">
        <v>147</v>
      </c>
      <c r="B54" s="26">
        <v>113</v>
      </c>
      <c r="C54" s="28"/>
      <c r="D54" s="28"/>
    </row>
    <row r="55" spans="1:6" x14ac:dyDescent="0.2">
      <c r="A55" s="41" t="s">
        <v>213</v>
      </c>
      <c r="B55" s="42">
        <v>114</v>
      </c>
      <c r="C55" s="43">
        <v>0</v>
      </c>
      <c r="D55" s="43">
        <v>0</v>
      </c>
    </row>
    <row r="56" spans="1:6" s="31" customFormat="1" x14ac:dyDescent="0.2">
      <c r="A56" s="25" t="s">
        <v>148</v>
      </c>
      <c r="B56" s="42">
        <v>115</v>
      </c>
      <c r="C56" s="32">
        <f>SUM(C57:C58)</f>
        <v>6901139</v>
      </c>
      <c r="D56" s="32">
        <f>SUM(D57:D58)</f>
        <v>9456584</v>
      </c>
      <c r="E56" s="19"/>
      <c r="F56" s="19"/>
    </row>
    <row r="57" spans="1:6" s="31" customFormat="1" outlineLevel="1" x14ac:dyDescent="0.2">
      <c r="A57" s="201" t="s">
        <v>149</v>
      </c>
      <c r="B57" s="42"/>
      <c r="C57" s="32">
        <v>2264895</v>
      </c>
      <c r="D57" s="32">
        <v>3075246</v>
      </c>
      <c r="E57" s="19"/>
      <c r="F57" s="19"/>
    </row>
    <row r="58" spans="1:6" s="31" customFormat="1" outlineLevel="1" x14ac:dyDescent="0.2">
      <c r="A58" s="201" t="s">
        <v>150</v>
      </c>
      <c r="B58" s="42"/>
      <c r="C58" s="32">
        <v>4636244</v>
      </c>
      <c r="D58" s="32">
        <v>6381338</v>
      </c>
      <c r="E58" s="19"/>
      <c r="F58" s="19"/>
    </row>
    <row r="59" spans="1:6" s="31" customFormat="1" x14ac:dyDescent="0.2">
      <c r="A59" s="44" t="s">
        <v>151</v>
      </c>
      <c r="B59" s="42">
        <v>116</v>
      </c>
      <c r="C59" s="32"/>
      <c r="D59" s="32"/>
      <c r="E59" s="19"/>
      <c r="F59" s="19"/>
    </row>
    <row r="60" spans="1:6" x14ac:dyDescent="0.2">
      <c r="A60" s="25" t="s">
        <v>152</v>
      </c>
      <c r="B60" s="26">
        <v>117</v>
      </c>
      <c r="C60" s="29">
        <f>SUM(C61:C63)</f>
        <v>0</v>
      </c>
      <c r="D60" s="29">
        <f>SUM(D61:D63)</f>
        <v>0</v>
      </c>
    </row>
    <row r="61" spans="1:6" s="31" customFormat="1" outlineLevel="1" x14ac:dyDescent="0.2">
      <c r="A61" s="34" t="s">
        <v>129</v>
      </c>
      <c r="B61" s="35"/>
      <c r="C61" s="36"/>
      <c r="D61" s="36"/>
      <c r="E61" s="19"/>
      <c r="F61" s="19"/>
    </row>
    <row r="62" spans="1:6" s="31" customFormat="1" outlineLevel="1" x14ac:dyDescent="0.2">
      <c r="A62" s="34" t="s">
        <v>128</v>
      </c>
      <c r="B62" s="35"/>
      <c r="C62" s="36"/>
      <c r="D62" s="36"/>
      <c r="E62" s="19"/>
      <c r="F62" s="19"/>
    </row>
    <row r="63" spans="1:6" s="31" customFormat="1" outlineLevel="1" x14ac:dyDescent="0.2">
      <c r="A63" s="45" t="s">
        <v>127</v>
      </c>
      <c r="B63" s="35"/>
      <c r="C63" s="36"/>
      <c r="D63" s="36"/>
      <c r="E63" s="19"/>
      <c r="F63" s="19"/>
    </row>
    <row r="64" spans="1:6" s="31" customFormat="1" x14ac:dyDescent="0.2">
      <c r="A64" s="44" t="s">
        <v>153</v>
      </c>
      <c r="B64" s="26">
        <v>118</v>
      </c>
      <c r="C64" s="36"/>
      <c r="D64" s="36"/>
      <c r="E64" s="19"/>
      <c r="F64" s="19"/>
    </row>
    <row r="65" spans="1:6" s="31" customFormat="1" x14ac:dyDescent="0.2">
      <c r="A65" s="44" t="s">
        <v>154</v>
      </c>
      <c r="B65" s="26">
        <v>119</v>
      </c>
      <c r="C65" s="36"/>
      <c r="D65" s="36"/>
      <c r="E65" s="19"/>
      <c r="F65" s="19"/>
    </row>
    <row r="66" spans="1:6" x14ac:dyDescent="0.2">
      <c r="A66" s="202" t="s">
        <v>155</v>
      </c>
      <c r="B66" s="26">
        <v>120</v>
      </c>
      <c r="C66" s="28"/>
      <c r="D66" s="28"/>
    </row>
    <row r="67" spans="1:6" x14ac:dyDescent="0.2">
      <c r="A67" s="202" t="s">
        <v>156</v>
      </c>
      <c r="B67" s="26">
        <v>121</v>
      </c>
      <c r="C67" s="28">
        <v>25026882</v>
      </c>
      <c r="D67" s="28">
        <v>23844432</v>
      </c>
    </row>
    <row r="68" spans="1:6" x14ac:dyDescent="0.2">
      <c r="A68" s="25" t="s">
        <v>157</v>
      </c>
      <c r="B68" s="26">
        <v>122</v>
      </c>
      <c r="C68" s="28">
        <v>155390</v>
      </c>
      <c r="D68" s="28">
        <v>160240</v>
      </c>
    </row>
    <row r="69" spans="1:6" x14ac:dyDescent="0.2">
      <c r="A69" s="202" t="s">
        <v>158</v>
      </c>
      <c r="B69" s="26">
        <v>123</v>
      </c>
      <c r="C69" s="28"/>
      <c r="D69" s="28"/>
    </row>
    <row r="70" spans="1:6" x14ac:dyDescent="0.2">
      <c r="A70" s="202" t="s">
        <v>159</v>
      </c>
      <c r="B70" s="26">
        <v>124</v>
      </c>
      <c r="C70" s="28">
        <v>329822</v>
      </c>
      <c r="D70" s="28">
        <v>344584</v>
      </c>
    </row>
    <row r="71" spans="1:6" x14ac:dyDescent="0.2">
      <c r="A71" s="202" t="s">
        <v>160</v>
      </c>
      <c r="B71" s="26">
        <v>125</v>
      </c>
      <c r="C71" s="28">
        <v>403853</v>
      </c>
      <c r="D71" s="28">
        <v>419683</v>
      </c>
    </row>
    <row r="72" spans="1:6" x14ac:dyDescent="0.2">
      <c r="A72" s="202" t="s">
        <v>161</v>
      </c>
      <c r="B72" s="26">
        <v>126</v>
      </c>
      <c r="C72" s="28">
        <v>22336</v>
      </c>
      <c r="D72" s="28">
        <v>24642</v>
      </c>
    </row>
    <row r="73" spans="1:6" x14ac:dyDescent="0.2">
      <c r="A73" s="202" t="s">
        <v>162</v>
      </c>
      <c r="B73" s="42">
        <v>127</v>
      </c>
      <c r="C73" s="46">
        <f>SUM(C74:C75)</f>
        <v>6876591</v>
      </c>
      <c r="D73" s="46">
        <f>SUM(D74:D75)</f>
        <v>6753967</v>
      </c>
    </row>
    <row r="74" spans="1:6" outlineLevel="1" x14ac:dyDescent="0.2">
      <c r="A74" s="201" t="s">
        <v>163</v>
      </c>
      <c r="B74" s="30"/>
      <c r="C74" s="32">
        <v>1308549</v>
      </c>
      <c r="D74" s="32">
        <v>864310</v>
      </c>
    </row>
    <row r="75" spans="1:6" outlineLevel="1" x14ac:dyDescent="0.2">
      <c r="A75" s="201" t="s">
        <v>162</v>
      </c>
      <c r="B75" s="30"/>
      <c r="C75" s="32">
        <v>5568042</v>
      </c>
      <c r="D75" s="32">
        <v>5889657</v>
      </c>
    </row>
    <row r="76" spans="1:6" s="24" customFormat="1" x14ac:dyDescent="0.2">
      <c r="A76" s="203" t="s">
        <v>164</v>
      </c>
      <c r="B76" s="39">
        <v>200</v>
      </c>
      <c r="C76" s="40">
        <f>SUM(C45,C52:C56,C59,C60,C64:C73)</f>
        <v>40034262</v>
      </c>
      <c r="D76" s="40">
        <f>SUM(D45,D52:D56,D59,D60,D64:D73)</f>
        <v>41232399</v>
      </c>
      <c r="E76" s="19"/>
      <c r="F76" s="19"/>
    </row>
    <row r="77" spans="1:6" s="24" customFormat="1" x14ac:dyDescent="0.2">
      <c r="A77" s="203" t="s">
        <v>165</v>
      </c>
      <c r="B77" s="22"/>
      <c r="C77" s="40">
        <f>C76+C43+C42</f>
        <v>86086153</v>
      </c>
      <c r="D77" s="40">
        <f>D76+D43+D42</f>
        <v>83145749</v>
      </c>
      <c r="E77" s="19"/>
      <c r="F77" s="19"/>
    </row>
    <row r="78" spans="1:6" s="50" customFormat="1" ht="25.5" x14ac:dyDescent="0.2">
      <c r="A78" s="47" t="s">
        <v>166</v>
      </c>
      <c r="B78" s="48" t="s">
        <v>111</v>
      </c>
      <c r="C78" s="49"/>
      <c r="D78" s="49"/>
      <c r="E78" s="19"/>
      <c r="F78" s="19"/>
    </row>
    <row r="79" spans="1:6" s="24" customFormat="1" x14ac:dyDescent="0.2">
      <c r="A79" s="21" t="s">
        <v>167</v>
      </c>
      <c r="B79" s="22"/>
      <c r="C79" s="23"/>
      <c r="D79" s="23"/>
      <c r="E79" s="19"/>
      <c r="F79" s="19"/>
    </row>
    <row r="80" spans="1:6" x14ac:dyDescent="0.2">
      <c r="A80" s="25" t="s">
        <v>169</v>
      </c>
      <c r="B80" s="26">
        <v>210</v>
      </c>
      <c r="C80" s="29">
        <f>SUM(C81:C84)</f>
        <v>241131</v>
      </c>
      <c r="D80" s="29">
        <f>SUM(D81:D84)</f>
        <v>200068</v>
      </c>
    </row>
    <row r="81" spans="1:6" s="31" customFormat="1" outlineLevel="2" x14ac:dyDescent="0.2">
      <c r="A81" s="34" t="s">
        <v>168</v>
      </c>
      <c r="B81" s="30"/>
      <c r="C81" s="32"/>
      <c r="D81" s="32"/>
      <c r="E81" s="19"/>
      <c r="F81" s="19"/>
    </row>
    <row r="82" spans="1:6" s="31" customFormat="1" outlineLevel="2" x14ac:dyDescent="0.2">
      <c r="A82" s="51" t="s">
        <v>170</v>
      </c>
      <c r="B82" s="30"/>
      <c r="C82" s="32">
        <v>12793</v>
      </c>
      <c r="D82" s="32">
        <v>11344</v>
      </c>
      <c r="E82" s="19"/>
      <c r="F82" s="19"/>
    </row>
    <row r="83" spans="1:6" s="31" customFormat="1" outlineLevel="2" x14ac:dyDescent="0.2">
      <c r="A83" s="34" t="s">
        <v>171</v>
      </c>
      <c r="B83" s="30"/>
      <c r="C83" s="32"/>
      <c r="D83" s="32"/>
      <c r="E83" s="19"/>
      <c r="F83" s="19"/>
    </row>
    <row r="84" spans="1:6" s="31" customFormat="1" outlineLevel="2" x14ac:dyDescent="0.2">
      <c r="A84" s="34" t="s">
        <v>172</v>
      </c>
      <c r="B84" s="30"/>
      <c r="C84" s="32">
        <v>228338</v>
      </c>
      <c r="D84" s="32">
        <v>188724</v>
      </c>
      <c r="E84" s="19"/>
      <c r="F84" s="19"/>
    </row>
    <row r="85" spans="1:6" s="31" customFormat="1" outlineLevel="2" x14ac:dyDescent="0.2">
      <c r="A85" s="25" t="s">
        <v>173</v>
      </c>
      <c r="B85" s="42">
        <v>211</v>
      </c>
      <c r="C85" s="32"/>
      <c r="D85" s="32"/>
      <c r="E85" s="19"/>
      <c r="F85" s="19"/>
    </row>
    <row r="86" spans="1:6" x14ac:dyDescent="0.2">
      <c r="A86" s="25" t="s">
        <v>147</v>
      </c>
      <c r="B86" s="26">
        <v>212</v>
      </c>
      <c r="C86" s="28"/>
      <c r="D86" s="28"/>
    </row>
    <row r="87" spans="1:6" x14ac:dyDescent="0.2">
      <c r="A87" s="25" t="s">
        <v>174</v>
      </c>
      <c r="B87" s="26">
        <v>213</v>
      </c>
      <c r="C87" s="29">
        <f>SUM(C88:C89)</f>
        <v>0</v>
      </c>
      <c r="D87" s="29">
        <f>SUM(D88:D89)</f>
        <v>0</v>
      </c>
    </row>
    <row r="88" spans="1:6" s="31" customFormat="1" outlineLevel="1" x14ac:dyDescent="0.2">
      <c r="A88" s="201" t="s">
        <v>175</v>
      </c>
      <c r="B88" s="35"/>
      <c r="C88" s="36"/>
      <c r="D88" s="36"/>
      <c r="E88" s="19"/>
      <c r="F88" s="19"/>
    </row>
    <row r="89" spans="1:6" s="31" customFormat="1" outlineLevel="1" x14ac:dyDescent="0.2">
      <c r="A89" s="34" t="s">
        <v>143</v>
      </c>
      <c r="B89" s="35"/>
      <c r="C89" s="36"/>
      <c r="D89" s="36"/>
      <c r="E89" s="19"/>
      <c r="F89" s="19"/>
    </row>
    <row r="90" spans="1:6" x14ac:dyDescent="0.2">
      <c r="A90" s="25" t="s">
        <v>178</v>
      </c>
      <c r="B90" s="26">
        <v>214</v>
      </c>
      <c r="C90" s="29">
        <f>C91+C93+C92</f>
        <v>2763475</v>
      </c>
      <c r="D90" s="29">
        <f>D91+D93+D92</f>
        <v>2194626</v>
      </c>
    </row>
    <row r="91" spans="1:6" s="31" customFormat="1" outlineLevel="1" x14ac:dyDescent="0.2">
      <c r="A91" s="34" t="s">
        <v>177</v>
      </c>
      <c r="B91" s="35"/>
      <c r="C91" s="36">
        <v>1339120</v>
      </c>
      <c r="D91" s="36">
        <v>1156052</v>
      </c>
      <c r="E91" s="19"/>
      <c r="F91" s="19"/>
    </row>
    <row r="92" spans="1:6" s="31" customFormat="1" outlineLevel="1" x14ac:dyDescent="0.2">
      <c r="A92" s="34" t="s">
        <v>176</v>
      </c>
      <c r="B92" s="35"/>
      <c r="C92" s="36">
        <v>854138</v>
      </c>
      <c r="D92" s="36">
        <v>565835</v>
      </c>
      <c r="E92" s="19"/>
      <c r="F92" s="19"/>
    </row>
    <row r="93" spans="1:6" s="31" customFormat="1" outlineLevel="1" x14ac:dyDescent="0.2">
      <c r="A93" s="34" t="s">
        <v>127</v>
      </c>
      <c r="B93" s="35"/>
      <c r="C93" s="36">
        <v>570217</v>
      </c>
      <c r="D93" s="36">
        <v>472739</v>
      </c>
      <c r="E93" s="19"/>
      <c r="F93" s="19"/>
    </row>
    <row r="94" spans="1:6" x14ac:dyDescent="0.2">
      <c r="A94" s="25" t="s">
        <v>179</v>
      </c>
      <c r="B94" s="26">
        <v>215</v>
      </c>
      <c r="C94" s="28">
        <v>2196816</v>
      </c>
      <c r="D94" s="28">
        <v>1535858</v>
      </c>
    </row>
    <row r="95" spans="1:6" x14ac:dyDescent="0.2">
      <c r="A95" s="25" t="s">
        <v>180</v>
      </c>
      <c r="B95" s="26">
        <v>216</v>
      </c>
      <c r="C95" s="28">
        <v>34173</v>
      </c>
      <c r="D95" s="28"/>
    </row>
    <row r="96" spans="1:6" x14ac:dyDescent="0.2">
      <c r="A96" s="25" t="s">
        <v>181</v>
      </c>
      <c r="B96" s="26">
        <v>217</v>
      </c>
      <c r="C96" s="28">
        <v>592581</v>
      </c>
      <c r="D96" s="28">
        <v>560944</v>
      </c>
    </row>
    <row r="97" spans="1:6" x14ac:dyDescent="0.2">
      <c r="A97" s="25" t="s">
        <v>182</v>
      </c>
      <c r="B97" s="26">
        <v>218</v>
      </c>
      <c r="C97" s="28">
        <v>1718</v>
      </c>
      <c r="D97" s="28">
        <v>2218</v>
      </c>
    </row>
    <row r="98" spans="1:6" x14ac:dyDescent="0.2">
      <c r="A98" s="25" t="s">
        <v>183</v>
      </c>
      <c r="B98" s="26">
        <v>219</v>
      </c>
      <c r="C98" s="28">
        <v>817769</v>
      </c>
      <c r="D98" s="28"/>
    </row>
    <row r="99" spans="1:6" x14ac:dyDescent="0.2">
      <c r="A99" s="25" t="s">
        <v>184</v>
      </c>
      <c r="B99" s="26">
        <v>220</v>
      </c>
      <c r="C99" s="28"/>
      <c r="D99" s="28"/>
    </row>
    <row r="100" spans="1:6" x14ac:dyDescent="0.2">
      <c r="A100" s="25" t="s">
        <v>185</v>
      </c>
      <c r="B100" s="26">
        <v>221</v>
      </c>
      <c r="C100" s="28">
        <v>50321</v>
      </c>
      <c r="D100" s="28">
        <v>52965</v>
      </c>
    </row>
    <row r="101" spans="1:6" x14ac:dyDescent="0.2">
      <c r="A101" s="25" t="s">
        <v>186</v>
      </c>
      <c r="B101" s="26">
        <v>222</v>
      </c>
      <c r="C101" s="28">
        <v>347052</v>
      </c>
      <c r="D101" s="28">
        <v>1756832</v>
      </c>
    </row>
    <row r="102" spans="1:6" s="24" customFormat="1" x14ac:dyDescent="0.2">
      <c r="A102" s="21" t="s">
        <v>187</v>
      </c>
      <c r="B102" s="39">
        <v>300</v>
      </c>
      <c r="C102" s="40">
        <f>SUM(C80,C85:C87,C90,C94:C101)</f>
        <v>7045036</v>
      </c>
      <c r="D102" s="40">
        <f>SUM(D80,D85:D87,D90,D94:D101)</f>
        <v>6303511</v>
      </c>
      <c r="E102" s="19"/>
      <c r="F102" s="19"/>
    </row>
    <row r="103" spans="1:6" s="24" customFormat="1" x14ac:dyDescent="0.2">
      <c r="A103" s="21" t="s">
        <v>188</v>
      </c>
      <c r="B103" s="39">
        <v>301</v>
      </c>
      <c r="C103" s="23"/>
      <c r="D103" s="23"/>
      <c r="E103" s="19"/>
      <c r="F103" s="19"/>
    </row>
    <row r="104" spans="1:6" s="24" customFormat="1" x14ac:dyDescent="0.2">
      <c r="A104" s="21" t="s">
        <v>189</v>
      </c>
      <c r="B104" s="22"/>
      <c r="C104" s="23"/>
      <c r="D104" s="23"/>
      <c r="E104" s="19"/>
      <c r="F104" s="19"/>
    </row>
    <row r="105" spans="1:6" x14ac:dyDescent="0.2">
      <c r="A105" s="25" t="s">
        <v>190</v>
      </c>
      <c r="B105" s="26">
        <v>310</v>
      </c>
      <c r="C105" s="52">
        <f>SUM(C106:C109)</f>
        <v>421813</v>
      </c>
      <c r="D105" s="52">
        <f>SUM(D106:D109)</f>
        <v>420641</v>
      </c>
    </row>
    <row r="106" spans="1:6" s="31" customFormat="1" outlineLevel="2" x14ac:dyDescent="0.2">
      <c r="A106" s="45" t="s">
        <v>191</v>
      </c>
      <c r="B106" s="30"/>
      <c r="C106" s="32"/>
      <c r="D106" s="32"/>
      <c r="E106" s="19"/>
      <c r="F106" s="19"/>
    </row>
    <row r="107" spans="1:6" s="31" customFormat="1" outlineLevel="2" x14ac:dyDescent="0.2">
      <c r="A107" s="53" t="s">
        <v>192</v>
      </c>
      <c r="B107" s="30"/>
      <c r="C107" s="32">
        <v>156986</v>
      </c>
      <c r="D107" s="32">
        <v>155814</v>
      </c>
      <c r="E107" s="19"/>
      <c r="F107" s="19"/>
    </row>
    <row r="108" spans="1:6" s="31" customFormat="1" outlineLevel="2" x14ac:dyDescent="0.2">
      <c r="A108" s="45" t="s">
        <v>193</v>
      </c>
      <c r="B108" s="30"/>
      <c r="C108" s="32"/>
      <c r="D108" s="32"/>
      <c r="E108" s="19"/>
      <c r="F108" s="19"/>
    </row>
    <row r="109" spans="1:6" s="31" customFormat="1" outlineLevel="2" x14ac:dyDescent="0.2">
      <c r="A109" s="34" t="s">
        <v>194</v>
      </c>
      <c r="B109" s="30"/>
      <c r="C109" s="32">
        <v>264827</v>
      </c>
      <c r="D109" s="32">
        <v>264827</v>
      </c>
      <c r="E109" s="19"/>
      <c r="F109" s="19"/>
    </row>
    <row r="110" spans="1:6" s="31" customFormat="1" outlineLevel="2" x14ac:dyDescent="0.2">
      <c r="A110" s="25" t="s">
        <v>195</v>
      </c>
      <c r="B110" s="42">
        <v>311</v>
      </c>
      <c r="C110" s="32"/>
      <c r="D110" s="32"/>
      <c r="E110" s="19"/>
      <c r="F110" s="19"/>
    </row>
    <row r="111" spans="1:6" x14ac:dyDescent="0.2">
      <c r="A111" s="25" t="s">
        <v>147</v>
      </c>
      <c r="B111" s="26">
        <v>312</v>
      </c>
      <c r="C111" s="28"/>
      <c r="D111" s="28"/>
    </row>
    <row r="112" spans="1:6" x14ac:dyDescent="0.2">
      <c r="A112" s="25" t="s">
        <v>196</v>
      </c>
      <c r="B112" s="26">
        <v>313</v>
      </c>
      <c r="C112" s="52">
        <f>SUM(C113:C114)</f>
        <v>201740</v>
      </c>
      <c r="D112" s="52">
        <f>SUM(D113:D114)</f>
        <v>3125</v>
      </c>
    </row>
    <row r="113" spans="1:6" s="31" customFormat="1" outlineLevel="1" x14ac:dyDescent="0.2">
      <c r="A113" s="201" t="s">
        <v>175</v>
      </c>
      <c r="B113" s="35"/>
      <c r="C113" s="36"/>
      <c r="D113" s="36"/>
      <c r="E113" s="19"/>
      <c r="F113" s="19"/>
    </row>
    <row r="114" spans="1:6" s="31" customFormat="1" outlineLevel="1" x14ac:dyDescent="0.2">
      <c r="A114" s="34" t="s">
        <v>143</v>
      </c>
      <c r="B114" s="35"/>
      <c r="C114" s="36">
        <v>201740</v>
      </c>
      <c r="D114" s="36">
        <v>3125</v>
      </c>
      <c r="E114" s="19"/>
      <c r="F114" s="19"/>
    </row>
    <row r="115" spans="1:6" x14ac:dyDescent="0.2">
      <c r="A115" s="25" t="s">
        <v>197</v>
      </c>
      <c r="B115" s="26">
        <v>314</v>
      </c>
      <c r="C115" s="52">
        <f>SUM(C116:C118)</f>
        <v>0</v>
      </c>
      <c r="D115" s="52">
        <f>SUM(D116:D118)</f>
        <v>0</v>
      </c>
    </row>
    <row r="116" spans="1:6" s="31" customFormat="1" outlineLevel="1" x14ac:dyDescent="0.2">
      <c r="A116" s="201" t="s">
        <v>177</v>
      </c>
      <c r="B116" s="35"/>
      <c r="C116" s="36"/>
      <c r="D116" s="36"/>
      <c r="E116" s="19"/>
      <c r="F116" s="19"/>
    </row>
    <row r="117" spans="1:6" s="31" customFormat="1" outlineLevel="1" x14ac:dyDescent="0.2">
      <c r="A117" s="34" t="s">
        <v>176</v>
      </c>
      <c r="B117" s="35"/>
      <c r="C117" s="36"/>
      <c r="D117" s="36"/>
      <c r="E117" s="19"/>
      <c r="F117" s="19"/>
    </row>
    <row r="118" spans="1:6" s="31" customFormat="1" outlineLevel="1" x14ac:dyDescent="0.2">
      <c r="A118" s="34" t="s">
        <v>127</v>
      </c>
      <c r="B118" s="35"/>
      <c r="C118" s="36"/>
      <c r="D118" s="36"/>
      <c r="E118" s="19"/>
      <c r="F118" s="19"/>
    </row>
    <row r="119" spans="1:6" x14ac:dyDescent="0.2">
      <c r="A119" s="25" t="s">
        <v>198</v>
      </c>
      <c r="B119" s="26">
        <v>315</v>
      </c>
      <c r="C119" s="28">
        <v>3258606</v>
      </c>
      <c r="D119" s="28">
        <v>3688262</v>
      </c>
    </row>
    <row r="120" spans="1:6" x14ac:dyDescent="0.2">
      <c r="A120" s="25" t="s">
        <v>199</v>
      </c>
      <c r="B120" s="26">
        <v>316</v>
      </c>
      <c r="C120" s="28">
        <v>1728039</v>
      </c>
      <c r="D120" s="28">
        <v>1565326</v>
      </c>
    </row>
    <row r="121" spans="1:6" x14ac:dyDescent="0.2">
      <c r="A121" s="25" t="s">
        <v>181</v>
      </c>
      <c r="B121" s="26">
        <v>317</v>
      </c>
      <c r="C121" s="28">
        <v>197809</v>
      </c>
      <c r="D121" s="28">
        <v>198753</v>
      </c>
    </row>
    <row r="122" spans="1:6" x14ac:dyDescent="0.2">
      <c r="A122" s="25" t="s">
        <v>200</v>
      </c>
      <c r="B122" s="26">
        <v>318</v>
      </c>
      <c r="C122" s="28"/>
      <c r="D122" s="28"/>
    </row>
    <row r="123" spans="1:6" x14ac:dyDescent="0.2">
      <c r="A123" s="25" t="s">
        <v>201</v>
      </c>
      <c r="B123" s="26">
        <v>319</v>
      </c>
      <c r="C123" s="28"/>
      <c r="D123" s="28"/>
    </row>
    <row r="124" spans="1:6" x14ac:dyDescent="0.2">
      <c r="A124" s="25" t="s">
        <v>184</v>
      </c>
      <c r="B124" s="26">
        <v>320</v>
      </c>
      <c r="C124" s="28"/>
      <c r="D124" s="28"/>
    </row>
    <row r="125" spans="1:6" x14ac:dyDescent="0.2">
      <c r="A125" s="25" t="s">
        <v>202</v>
      </c>
      <c r="B125" s="26">
        <v>321</v>
      </c>
      <c r="C125" s="28">
        <v>1308257</v>
      </c>
      <c r="D125" s="28">
        <v>1356213</v>
      </c>
    </row>
    <row r="126" spans="1:6" s="24" customFormat="1" x14ac:dyDescent="0.2">
      <c r="A126" s="21" t="s">
        <v>203</v>
      </c>
      <c r="B126" s="39">
        <v>400</v>
      </c>
      <c r="C126" s="40">
        <f>SUM(C105,C110:C112,C115,C119:C125)</f>
        <v>7116264</v>
      </c>
      <c r="D126" s="40">
        <f>SUM(D105,D110:D112,D115,D119:D125)</f>
        <v>7232320</v>
      </c>
      <c r="E126" s="19"/>
      <c r="F126" s="19"/>
    </row>
    <row r="127" spans="1:6" s="24" customFormat="1" x14ac:dyDescent="0.2">
      <c r="A127" s="21" t="s">
        <v>204</v>
      </c>
      <c r="B127" s="22"/>
      <c r="C127" s="23"/>
      <c r="D127" s="23"/>
      <c r="E127" s="19"/>
      <c r="F127" s="19"/>
    </row>
    <row r="128" spans="1:6" x14ac:dyDescent="0.2">
      <c r="A128" s="25" t="s">
        <v>205</v>
      </c>
      <c r="B128" s="26">
        <v>410</v>
      </c>
      <c r="C128" s="28">
        <v>2755985</v>
      </c>
      <c r="D128" s="28">
        <v>2755985</v>
      </c>
    </row>
    <row r="129" spans="1:6" x14ac:dyDescent="0.2">
      <c r="A129" s="25" t="s">
        <v>206</v>
      </c>
      <c r="B129" s="26">
        <v>411</v>
      </c>
      <c r="C129" s="28"/>
      <c r="D129" s="28"/>
    </row>
    <row r="130" spans="1:6" x14ac:dyDescent="0.2">
      <c r="A130" s="25" t="s">
        <v>207</v>
      </c>
      <c r="B130" s="26">
        <v>412</v>
      </c>
      <c r="C130" s="28"/>
      <c r="D130" s="28"/>
    </row>
    <row r="131" spans="1:6" x14ac:dyDescent="0.2">
      <c r="A131" s="25" t="s">
        <v>208</v>
      </c>
      <c r="B131" s="26">
        <v>413</v>
      </c>
      <c r="C131" s="28">
        <v>232835</v>
      </c>
      <c r="D131" s="28">
        <v>156574</v>
      </c>
    </row>
    <row r="132" spans="1:6" x14ac:dyDescent="0.2">
      <c r="A132" s="25" t="s">
        <v>209</v>
      </c>
      <c r="B132" s="26">
        <v>414</v>
      </c>
      <c r="C132" s="28">
        <v>68936033</v>
      </c>
      <c r="D132" s="28">
        <v>66697359</v>
      </c>
    </row>
    <row r="133" spans="1:6" x14ac:dyDescent="0.2">
      <c r="A133" s="25" t="s">
        <v>210</v>
      </c>
      <c r="B133" s="26">
        <v>415</v>
      </c>
      <c r="C133" s="28"/>
      <c r="D133" s="28"/>
    </row>
    <row r="134" spans="1:6" s="24" customFormat="1" x14ac:dyDescent="0.2">
      <c r="A134" s="21" t="s">
        <v>214</v>
      </c>
      <c r="B134" s="39">
        <v>420</v>
      </c>
      <c r="C134" s="40">
        <f>SUM(C127:C133)</f>
        <v>71924853</v>
      </c>
      <c r="D134" s="40">
        <f>SUM(D127:D133)</f>
        <v>69609918</v>
      </c>
      <c r="E134" s="19"/>
      <c r="F134" s="19"/>
    </row>
    <row r="135" spans="1:6" s="24" customFormat="1" x14ac:dyDescent="0.2">
      <c r="A135" s="21" t="s">
        <v>215</v>
      </c>
      <c r="B135" s="39">
        <v>421</v>
      </c>
      <c r="C135" s="23"/>
      <c r="D135" s="23"/>
      <c r="E135" s="19"/>
      <c r="F135" s="19"/>
    </row>
    <row r="136" spans="1:6" s="24" customFormat="1" x14ac:dyDescent="0.2">
      <c r="A136" s="21" t="s">
        <v>216</v>
      </c>
      <c r="B136" s="39">
        <v>500</v>
      </c>
      <c r="C136" s="40">
        <f>C134+C135</f>
        <v>71924853</v>
      </c>
      <c r="D136" s="40">
        <f>D134+D135</f>
        <v>69609918</v>
      </c>
      <c r="E136" s="19"/>
      <c r="F136" s="19"/>
    </row>
    <row r="137" spans="1:6" s="24" customFormat="1" x14ac:dyDescent="0.2">
      <c r="A137" s="21" t="s">
        <v>217</v>
      </c>
      <c r="B137" s="39"/>
      <c r="C137" s="40">
        <f>C102+C126+C136</f>
        <v>86086153</v>
      </c>
      <c r="D137" s="40">
        <f>D102+D126+D136</f>
        <v>83145749</v>
      </c>
      <c r="E137" s="19"/>
      <c r="F137" s="19"/>
    </row>
    <row r="138" spans="1:6" x14ac:dyDescent="0.2">
      <c r="A138" s="54"/>
      <c r="B138" s="55"/>
      <c r="C138" s="56">
        <f>C137-C77</f>
        <v>0</v>
      </c>
      <c r="D138" s="56">
        <f>D137-D77</f>
        <v>0</v>
      </c>
    </row>
    <row r="139" spans="1:6" s="57" customFormat="1" x14ac:dyDescent="0.2">
      <c r="A139" s="54"/>
      <c r="B139" s="55"/>
      <c r="C139" s="55"/>
      <c r="D139" s="55"/>
    </row>
    <row r="140" spans="1:6" s="57" customFormat="1" x14ac:dyDescent="0.2">
      <c r="A140" s="58"/>
      <c r="B140" s="55"/>
      <c r="C140" s="59"/>
      <c r="D140" s="59"/>
    </row>
    <row r="141" spans="1:6" s="57" customFormat="1" ht="15.75" x14ac:dyDescent="0.2">
      <c r="A141" s="60" t="s">
        <v>218</v>
      </c>
      <c r="B141" s="55"/>
      <c r="C141" s="55"/>
      <c r="D141" s="55"/>
    </row>
    <row r="142" spans="1:6" s="57" customFormat="1" ht="18" customHeight="1" x14ac:dyDescent="0.4">
      <c r="A142" s="60" t="s">
        <v>219</v>
      </c>
      <c r="B142" s="55"/>
      <c r="C142" s="61" t="s">
        <v>13</v>
      </c>
      <c r="D142" s="59"/>
    </row>
    <row r="143" spans="1:6" s="57" customFormat="1" ht="15.75" x14ac:dyDescent="0.25">
      <c r="A143" s="62" t="s">
        <v>115</v>
      </c>
      <c r="B143" s="55"/>
      <c r="C143" s="221" t="s">
        <v>117</v>
      </c>
      <c r="D143" s="55"/>
    </row>
    <row r="144" spans="1:6" s="57" customFormat="1" ht="15.75" x14ac:dyDescent="0.25">
      <c r="A144" s="63"/>
      <c r="C144" s="64"/>
      <c r="D144" s="65"/>
    </row>
    <row r="145" spans="1:3" ht="15.75" x14ac:dyDescent="0.25">
      <c r="A145" s="66"/>
      <c r="C145" s="64"/>
    </row>
    <row r="146" spans="1:3" ht="18" customHeight="1" x14ac:dyDescent="0.4">
      <c r="A146" s="66" t="s">
        <v>363</v>
      </c>
      <c r="C146" s="61" t="s">
        <v>13</v>
      </c>
    </row>
    <row r="147" spans="1:3" ht="15.75" x14ac:dyDescent="0.25">
      <c r="A147" s="67" t="s">
        <v>116</v>
      </c>
      <c r="C147" s="222" t="s">
        <v>117</v>
      </c>
    </row>
    <row r="148" spans="1:3" ht="15.75" x14ac:dyDescent="0.2">
      <c r="A148" s="67" t="s">
        <v>114</v>
      </c>
    </row>
  </sheetData>
  <mergeCells count="6">
    <mergeCell ref="C7:D7"/>
    <mergeCell ref="C13:D13"/>
    <mergeCell ref="A18:A19"/>
    <mergeCell ref="B18:B19"/>
    <mergeCell ref="C18:C19"/>
    <mergeCell ref="D18:D19"/>
  </mergeCells>
  <pageMargins left="0.70866141732283472" right="0.70866141732283472" top="0.4" bottom="0.45" header="0.2" footer="0.31496062992125984"/>
  <pageSetup paperSize="9" scale="38" firstPageNumber="0" orientation="portrait" r:id="rId1"/>
  <headerFooter>
    <oddHeader xml:space="preserve">&amp;R&amp;A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workbookViewId="0">
      <selection activeCell="E1" sqref="E1:H1048576"/>
    </sheetView>
  </sheetViews>
  <sheetFormatPr defaultColWidth="9.42578125" defaultRowHeight="12.75" x14ac:dyDescent="0.2"/>
  <cols>
    <col min="1" max="1" width="67.42578125" style="71" customWidth="1"/>
    <col min="2" max="2" width="7.5703125" style="71" customWidth="1"/>
    <col min="3" max="3" width="19.85546875" style="71" customWidth="1"/>
    <col min="4" max="4" width="17.85546875" style="71" customWidth="1"/>
    <col min="5" max="9" width="9.42578125" style="71"/>
    <col min="10" max="10" width="9.42578125" style="71" customWidth="1"/>
    <col min="11" max="13" width="9.42578125" style="71"/>
    <col min="14" max="14" width="9.42578125" style="71" customWidth="1"/>
    <col min="15" max="16" width="9.42578125" style="71"/>
    <col min="17" max="18" width="9.42578125" style="71" customWidth="1"/>
    <col min="19" max="39" width="9.42578125" style="71"/>
    <col min="40" max="40" width="9.42578125" style="71" customWidth="1"/>
    <col min="41" max="47" width="9.42578125" style="71"/>
    <col min="48" max="48" width="9.42578125" style="71" customWidth="1"/>
    <col min="49" max="81" width="9.42578125" style="71"/>
    <col min="82" max="82" width="9.42578125" style="71" customWidth="1"/>
    <col min="83" max="16384" width="9.42578125" style="71"/>
  </cols>
  <sheetData>
    <row r="1" spans="1:6" x14ac:dyDescent="0.2">
      <c r="A1" s="70"/>
      <c r="B1" s="70"/>
      <c r="C1" s="70"/>
      <c r="D1" s="4" t="s">
        <v>86</v>
      </c>
    </row>
    <row r="2" spans="1:6" x14ac:dyDescent="0.2">
      <c r="A2" s="204"/>
      <c r="B2" s="204"/>
      <c r="C2" s="205"/>
      <c r="D2" s="198" t="s">
        <v>220</v>
      </c>
    </row>
    <row r="3" spans="1:6" x14ac:dyDescent="0.2">
      <c r="A3" s="204"/>
      <c r="B3" s="204"/>
      <c r="C3" s="205"/>
      <c r="D3" s="198" t="s">
        <v>221</v>
      </c>
    </row>
    <row r="4" spans="1:6" x14ac:dyDescent="0.2">
      <c r="A4" s="204"/>
      <c r="B4" s="204"/>
      <c r="C4" s="205"/>
      <c r="D4" s="198" t="s">
        <v>222</v>
      </c>
    </row>
    <row r="5" spans="1:6" x14ac:dyDescent="0.2">
      <c r="A5" s="206"/>
      <c r="B5" s="206"/>
      <c r="C5" s="206"/>
      <c r="D5" s="207" t="s">
        <v>223</v>
      </c>
    </row>
    <row r="6" spans="1:6" x14ac:dyDescent="0.2">
      <c r="A6" s="70"/>
      <c r="B6" s="70"/>
      <c r="C6" s="70"/>
      <c r="D6" s="70"/>
    </row>
    <row r="7" spans="1:6" x14ac:dyDescent="0.2">
      <c r="A7" s="72" t="s">
        <v>225</v>
      </c>
      <c r="B7" s="55"/>
      <c r="C7" s="55"/>
      <c r="D7" s="55"/>
    </row>
    <row r="8" spans="1:6" x14ac:dyDescent="0.2">
      <c r="A8" s="72" t="s">
        <v>226</v>
      </c>
      <c r="B8" s="55"/>
      <c r="C8" s="73" t="str">
        <f>Ф1!C6</f>
        <v>Ulba Metallurgical Plant JSC</v>
      </c>
    </row>
    <row r="9" spans="1:6" x14ac:dyDescent="0.2">
      <c r="A9" s="72" t="s">
        <v>227</v>
      </c>
      <c r="B9" s="55"/>
      <c r="C9" s="74">
        <f>Ф1!C16</f>
        <v>44196</v>
      </c>
      <c r="D9" s="55"/>
    </row>
    <row r="10" spans="1:6" x14ac:dyDescent="0.2">
      <c r="A10" s="75"/>
      <c r="B10" s="75"/>
      <c r="C10" s="75"/>
      <c r="D10" s="76" t="s">
        <v>224</v>
      </c>
    </row>
    <row r="11" spans="1:6" s="77" customFormat="1" ht="25.5" customHeight="1" x14ac:dyDescent="0.2">
      <c r="A11" s="239" t="s">
        <v>230</v>
      </c>
      <c r="B11" s="239" t="s">
        <v>111</v>
      </c>
      <c r="C11" s="239" t="s">
        <v>228</v>
      </c>
      <c r="D11" s="239" t="s">
        <v>229</v>
      </c>
    </row>
    <row r="12" spans="1:6" s="77" customFormat="1" x14ac:dyDescent="0.2">
      <c r="A12" s="240"/>
      <c r="B12" s="240"/>
      <c r="C12" s="240"/>
      <c r="D12" s="240"/>
    </row>
    <row r="13" spans="1:6" x14ac:dyDescent="0.2">
      <c r="A13" s="78" t="s">
        <v>237</v>
      </c>
      <c r="B13" s="38" t="s">
        <v>0</v>
      </c>
      <c r="C13" s="79">
        <v>46337557</v>
      </c>
      <c r="D13" s="80">
        <v>42229397</v>
      </c>
      <c r="E13" s="231"/>
      <c r="F13" s="231"/>
    </row>
    <row r="14" spans="1:6" x14ac:dyDescent="0.2">
      <c r="A14" s="78" t="s">
        <v>238</v>
      </c>
      <c r="B14" s="38" t="s">
        <v>1</v>
      </c>
      <c r="C14" s="81">
        <v>30066386</v>
      </c>
      <c r="D14" s="81">
        <v>30348084</v>
      </c>
      <c r="E14" s="231"/>
      <c r="F14" s="231"/>
    </row>
    <row r="15" spans="1:6" s="85" customFormat="1" x14ac:dyDescent="0.2">
      <c r="A15" s="82" t="s">
        <v>239</v>
      </c>
      <c r="B15" s="83" t="s">
        <v>2</v>
      </c>
      <c r="C15" s="84">
        <f>C13-C14</f>
        <v>16271171</v>
      </c>
      <c r="D15" s="84">
        <f>D13-D14</f>
        <v>11881313</v>
      </c>
      <c r="E15" s="231"/>
      <c r="F15" s="231"/>
    </row>
    <row r="16" spans="1:6" x14ac:dyDescent="0.2">
      <c r="A16" s="209" t="s">
        <v>240</v>
      </c>
      <c r="B16" s="38" t="s">
        <v>3</v>
      </c>
      <c r="C16" s="81">
        <v>1278023</v>
      </c>
      <c r="D16" s="81">
        <v>1514419</v>
      </c>
      <c r="E16" s="231"/>
      <c r="F16" s="231"/>
    </row>
    <row r="17" spans="1:6" x14ac:dyDescent="0.2">
      <c r="A17" s="209" t="s">
        <v>241</v>
      </c>
      <c r="B17" s="38" t="s">
        <v>4</v>
      </c>
      <c r="C17" s="81">
        <v>3020946</v>
      </c>
      <c r="D17" s="81">
        <v>2945633</v>
      </c>
      <c r="E17" s="231"/>
      <c r="F17" s="231"/>
    </row>
    <row r="18" spans="1:6" s="85" customFormat="1" x14ac:dyDescent="0.2">
      <c r="A18" s="82" t="s">
        <v>242</v>
      </c>
      <c r="B18" s="83" t="s">
        <v>10</v>
      </c>
      <c r="C18" s="84">
        <f>C15-C16-C17</f>
        <v>11972202</v>
      </c>
      <c r="D18" s="84">
        <f>D15-D16-D17</f>
        <v>7421261</v>
      </c>
      <c r="E18" s="231"/>
      <c r="F18" s="231"/>
    </row>
    <row r="19" spans="1:6" x14ac:dyDescent="0.2">
      <c r="A19" s="209" t="s">
        <v>243</v>
      </c>
      <c r="B19" s="38" t="s">
        <v>11</v>
      </c>
      <c r="C19" s="81">
        <v>1503495</v>
      </c>
      <c r="D19" s="81">
        <v>362279</v>
      </c>
      <c r="E19" s="231"/>
      <c r="F19" s="231"/>
    </row>
    <row r="20" spans="1:6" x14ac:dyDescent="0.2">
      <c r="A20" s="209" t="s">
        <v>244</v>
      </c>
      <c r="B20" s="38" t="s">
        <v>12</v>
      </c>
      <c r="C20" s="81">
        <v>589654</v>
      </c>
      <c r="D20" s="81">
        <v>575332</v>
      </c>
      <c r="E20" s="231"/>
      <c r="F20" s="231"/>
    </row>
    <row r="21" spans="1:6" ht="25.5" x14ac:dyDescent="0.2">
      <c r="A21" s="209" t="s">
        <v>245</v>
      </c>
      <c r="B21" s="38" t="s">
        <v>14</v>
      </c>
      <c r="C21" s="81">
        <v>-2550104</v>
      </c>
      <c r="D21" s="81">
        <v>-498494</v>
      </c>
      <c r="E21" s="231"/>
      <c r="F21" s="231"/>
    </row>
    <row r="22" spans="1:6" x14ac:dyDescent="0.2">
      <c r="A22" s="209" t="s">
        <v>246</v>
      </c>
      <c r="B22" s="38" t="s">
        <v>15</v>
      </c>
      <c r="C22" s="81">
        <v>193694</v>
      </c>
      <c r="D22" s="81">
        <v>134620</v>
      </c>
      <c r="E22" s="231"/>
      <c r="F22" s="231"/>
    </row>
    <row r="23" spans="1:6" x14ac:dyDescent="0.2">
      <c r="A23" s="209" t="s">
        <v>247</v>
      </c>
      <c r="B23" s="38" t="s">
        <v>16</v>
      </c>
      <c r="C23" s="81">
        <v>1736459</v>
      </c>
      <c r="D23" s="81">
        <v>1855582</v>
      </c>
      <c r="E23" s="231"/>
      <c r="F23" s="231"/>
    </row>
    <row r="24" spans="1:6" s="85" customFormat="1" x14ac:dyDescent="0.2">
      <c r="A24" s="82" t="s">
        <v>248</v>
      </c>
      <c r="B24" s="83">
        <v>100</v>
      </c>
      <c r="C24" s="84">
        <f>C18+C19-C20+C21+C22-C23</f>
        <v>8793174</v>
      </c>
      <c r="D24" s="84">
        <f>D18+D19-D20+D21+D22-D23</f>
        <v>4988752</v>
      </c>
      <c r="E24" s="231"/>
      <c r="F24" s="231"/>
    </row>
    <row r="25" spans="1:6" x14ac:dyDescent="0.2">
      <c r="A25" s="78" t="s">
        <v>249</v>
      </c>
      <c r="B25" s="38" t="s">
        <v>17</v>
      </c>
      <c r="C25" s="81">
        <v>3314496</v>
      </c>
      <c r="D25" s="81">
        <v>1721620</v>
      </c>
      <c r="E25" s="231"/>
      <c r="F25" s="231"/>
    </row>
    <row r="26" spans="1:6" s="85" customFormat="1" x14ac:dyDescent="0.2">
      <c r="A26" s="82" t="s">
        <v>250</v>
      </c>
      <c r="B26" s="83" t="s">
        <v>18</v>
      </c>
      <c r="C26" s="84">
        <f>C24-C25</f>
        <v>5478678</v>
      </c>
      <c r="D26" s="84">
        <f>D24-D25</f>
        <v>3267132</v>
      </c>
      <c r="E26" s="231"/>
      <c r="F26" s="231"/>
    </row>
    <row r="27" spans="1:6" x14ac:dyDescent="0.2">
      <c r="A27" s="209" t="s">
        <v>251</v>
      </c>
      <c r="B27" s="38" t="s">
        <v>19</v>
      </c>
      <c r="C27" s="81"/>
      <c r="D27" s="81"/>
      <c r="E27" s="231"/>
      <c r="F27" s="231"/>
    </row>
    <row r="28" spans="1:6" s="85" customFormat="1" x14ac:dyDescent="0.2">
      <c r="A28" s="82" t="s">
        <v>252</v>
      </c>
      <c r="B28" s="83">
        <v>300</v>
      </c>
      <c r="C28" s="84">
        <f>C26+C27</f>
        <v>5478678</v>
      </c>
      <c r="D28" s="84">
        <f>D26+D27</f>
        <v>3267132</v>
      </c>
      <c r="E28" s="231"/>
      <c r="F28" s="231"/>
    </row>
    <row r="29" spans="1:6" x14ac:dyDescent="0.2">
      <c r="A29" s="209" t="s">
        <v>253</v>
      </c>
      <c r="B29" s="38"/>
      <c r="C29" s="81">
        <f t="shared" ref="C29" si="0">C28-C30</f>
        <v>5478678</v>
      </c>
      <c r="D29" s="81">
        <f>D28-D30</f>
        <v>3267132</v>
      </c>
      <c r="E29" s="231"/>
      <c r="F29" s="231"/>
    </row>
    <row r="30" spans="1:6" x14ac:dyDescent="0.2">
      <c r="A30" s="209" t="s">
        <v>215</v>
      </c>
      <c r="B30" s="38"/>
      <c r="C30" s="81"/>
      <c r="D30" s="81"/>
      <c r="E30" s="231"/>
      <c r="F30" s="231"/>
    </row>
    <row r="31" spans="1:6" x14ac:dyDescent="0.2">
      <c r="A31" s="82" t="s">
        <v>254</v>
      </c>
      <c r="B31" s="83">
        <v>400</v>
      </c>
      <c r="C31" s="84">
        <f>C42+C48</f>
        <v>50424</v>
      </c>
      <c r="D31" s="84">
        <f>D42+D48</f>
        <v>-84843</v>
      </c>
      <c r="E31" s="231"/>
      <c r="F31" s="231"/>
    </row>
    <row r="32" spans="1:6" x14ac:dyDescent="0.2">
      <c r="A32" s="78" t="s">
        <v>255</v>
      </c>
      <c r="B32" s="38"/>
      <c r="C32" s="81"/>
      <c r="D32" s="81"/>
      <c r="E32" s="231"/>
      <c r="F32" s="231"/>
    </row>
    <row r="33" spans="1:6" ht="25.5" x14ac:dyDescent="0.2">
      <c r="A33" s="78" t="s">
        <v>256</v>
      </c>
      <c r="B33" s="38">
        <v>410</v>
      </c>
      <c r="C33" s="81"/>
      <c r="D33" s="81"/>
      <c r="E33" s="231"/>
      <c r="F33" s="231"/>
    </row>
    <row r="34" spans="1:6" ht="25.5" x14ac:dyDescent="0.2">
      <c r="A34" s="86" t="s">
        <v>257</v>
      </c>
      <c r="B34" s="87" t="s">
        <v>20</v>
      </c>
      <c r="C34" s="81">
        <f>'[58]5'!H2468</f>
        <v>-497</v>
      </c>
      <c r="D34" s="81">
        <v>-2166</v>
      </c>
      <c r="E34" s="231"/>
      <c r="F34" s="231"/>
    </row>
    <row r="35" spans="1:6" x14ac:dyDescent="0.2">
      <c r="A35" s="78" t="s">
        <v>258</v>
      </c>
      <c r="B35" s="38" t="s">
        <v>21</v>
      </c>
      <c r="C35" s="81"/>
      <c r="D35" s="81"/>
      <c r="E35" s="231"/>
      <c r="F35" s="231"/>
    </row>
    <row r="36" spans="1:6" x14ac:dyDescent="0.2">
      <c r="A36" s="78" t="s">
        <v>259</v>
      </c>
      <c r="B36" s="38" t="s">
        <v>22</v>
      </c>
      <c r="C36" s="81"/>
      <c r="D36" s="81"/>
      <c r="E36" s="231"/>
      <c r="F36" s="231"/>
    </row>
    <row r="37" spans="1:6" x14ac:dyDescent="0.2">
      <c r="A37" s="78" t="s">
        <v>260</v>
      </c>
      <c r="B37" s="38" t="s">
        <v>23</v>
      </c>
      <c r="C37" s="81">
        <v>76261</v>
      </c>
      <c r="D37" s="81">
        <v>-87600</v>
      </c>
      <c r="E37" s="231"/>
      <c r="F37" s="231"/>
    </row>
    <row r="38" spans="1:6" x14ac:dyDescent="0.2">
      <c r="A38" s="78" t="s">
        <v>261</v>
      </c>
      <c r="B38" s="38" t="s">
        <v>24</v>
      </c>
      <c r="C38" s="81"/>
      <c r="D38" s="81"/>
      <c r="E38" s="231"/>
      <c r="F38" s="231"/>
    </row>
    <row r="39" spans="1:6" x14ac:dyDescent="0.2">
      <c r="A39" s="78" t="s">
        <v>262</v>
      </c>
      <c r="B39" s="38" t="s">
        <v>25</v>
      </c>
      <c r="C39" s="81"/>
      <c r="D39" s="81"/>
      <c r="E39" s="231"/>
      <c r="F39" s="231"/>
    </row>
    <row r="40" spans="1:6" x14ac:dyDescent="0.2">
      <c r="A40" s="78" t="s">
        <v>263</v>
      </c>
      <c r="B40" s="38" t="s">
        <v>26</v>
      </c>
      <c r="C40" s="81"/>
      <c r="D40" s="81"/>
      <c r="E40" s="231"/>
      <c r="F40" s="231"/>
    </row>
    <row r="41" spans="1:6" ht="18.75" customHeight="1" x14ac:dyDescent="0.2">
      <c r="A41" s="78" t="s">
        <v>264</v>
      </c>
      <c r="B41" s="38" t="s">
        <v>27</v>
      </c>
      <c r="C41" s="81"/>
      <c r="D41" s="81"/>
      <c r="E41" s="231"/>
      <c r="F41" s="231"/>
    </row>
    <row r="42" spans="1:6" ht="25.5" x14ac:dyDescent="0.2">
      <c r="A42" s="82" t="s">
        <v>265</v>
      </c>
      <c r="B42" s="83" t="s">
        <v>28</v>
      </c>
      <c r="C42" s="81">
        <f>SUM(C33:C41)</f>
        <v>75764</v>
      </c>
      <c r="D42" s="81">
        <f>SUM(D33:D41)</f>
        <v>-89766</v>
      </c>
      <c r="E42" s="231"/>
      <c r="F42" s="231"/>
    </row>
    <row r="43" spans="1:6" x14ac:dyDescent="0.2">
      <c r="A43" s="78" t="s">
        <v>266</v>
      </c>
      <c r="B43" s="38" t="s">
        <v>29</v>
      </c>
      <c r="C43" s="81"/>
      <c r="D43" s="81"/>
      <c r="E43" s="231"/>
      <c r="F43" s="231"/>
    </row>
    <row r="44" spans="1:6" ht="25.5" x14ac:dyDescent="0.2">
      <c r="A44" s="86" t="s">
        <v>257</v>
      </c>
      <c r="B44" s="87" t="s">
        <v>30</v>
      </c>
      <c r="C44" s="81"/>
      <c r="D44" s="81"/>
      <c r="E44" s="231"/>
      <c r="F44" s="231"/>
    </row>
    <row r="45" spans="1:6" ht="18.75" customHeight="1" x14ac:dyDescent="0.2">
      <c r="A45" s="78" t="s">
        <v>267</v>
      </c>
      <c r="B45" s="38" t="s">
        <v>31</v>
      </c>
      <c r="C45" s="81">
        <v>-25340</v>
      </c>
      <c r="D45" s="81">
        <v>4923</v>
      </c>
      <c r="E45" s="231"/>
      <c r="F45" s="231"/>
    </row>
    <row r="46" spans="1:6" ht="18.75" customHeight="1" x14ac:dyDescent="0.2">
      <c r="A46" s="78" t="s">
        <v>264</v>
      </c>
      <c r="B46" s="38" t="s">
        <v>32</v>
      </c>
      <c r="C46" s="81"/>
      <c r="D46" s="81"/>
      <c r="E46" s="231"/>
      <c r="F46" s="231"/>
    </row>
    <row r="47" spans="1:6" ht="25.5" x14ac:dyDescent="0.2">
      <c r="A47" s="78" t="s">
        <v>268</v>
      </c>
      <c r="B47" s="38" t="s">
        <v>33</v>
      </c>
      <c r="C47" s="81"/>
      <c r="D47" s="81"/>
      <c r="E47" s="231"/>
      <c r="F47" s="231"/>
    </row>
    <row r="48" spans="1:6" ht="46.15" customHeight="1" x14ac:dyDescent="0.2">
      <c r="A48" s="82" t="s">
        <v>269</v>
      </c>
      <c r="B48" s="83" t="s">
        <v>34</v>
      </c>
      <c r="C48" s="81">
        <f>SUM(C43:C47)</f>
        <v>-25340</v>
      </c>
      <c r="D48" s="81">
        <f>SUM(D43:D47)</f>
        <v>4923</v>
      </c>
      <c r="E48" s="231"/>
      <c r="F48" s="231"/>
    </row>
    <row r="49" spans="1:6" s="85" customFormat="1" ht="30.6" customHeight="1" x14ac:dyDescent="0.2">
      <c r="A49" s="82" t="s">
        <v>270</v>
      </c>
      <c r="B49" s="83">
        <v>500</v>
      </c>
      <c r="C49" s="84">
        <f>C28+C31</f>
        <v>5529102</v>
      </c>
      <c r="D49" s="84">
        <f>D28+D31</f>
        <v>3182289</v>
      </c>
      <c r="E49" s="231"/>
      <c r="F49" s="231"/>
    </row>
    <row r="50" spans="1:6" x14ac:dyDescent="0.2">
      <c r="A50" s="78" t="s">
        <v>271</v>
      </c>
      <c r="B50" s="38"/>
      <c r="C50" s="81"/>
      <c r="D50" s="81"/>
      <c r="E50" s="231"/>
      <c r="F50" s="231"/>
    </row>
    <row r="51" spans="1:6" x14ac:dyDescent="0.2">
      <c r="A51" s="209" t="s">
        <v>272</v>
      </c>
      <c r="B51" s="38"/>
      <c r="C51" s="81">
        <f t="shared" ref="C51" si="1">C49-C52</f>
        <v>5529102</v>
      </c>
      <c r="D51" s="81">
        <f>D49-D52</f>
        <v>3182289</v>
      </c>
      <c r="E51" s="231"/>
      <c r="F51" s="231"/>
    </row>
    <row r="52" spans="1:6" x14ac:dyDescent="0.2">
      <c r="A52" s="209" t="s">
        <v>273</v>
      </c>
      <c r="B52" s="38"/>
      <c r="C52" s="81"/>
      <c r="D52" s="88"/>
      <c r="E52" s="231"/>
      <c r="F52" s="231"/>
    </row>
    <row r="53" spans="1:6" s="85" customFormat="1" x14ac:dyDescent="0.2">
      <c r="A53" s="208" t="s">
        <v>231</v>
      </c>
      <c r="B53" s="83" t="s">
        <v>35</v>
      </c>
      <c r="C53" s="89"/>
      <c r="D53" s="90"/>
      <c r="E53" s="231"/>
      <c r="F53" s="231"/>
    </row>
    <row r="54" spans="1:6" x14ac:dyDescent="0.2">
      <c r="A54" s="209" t="s">
        <v>232</v>
      </c>
      <c r="B54" s="38"/>
      <c r="C54" s="81"/>
      <c r="D54" s="88"/>
      <c r="E54" s="231"/>
      <c r="F54" s="231"/>
    </row>
    <row r="55" spans="1:6" x14ac:dyDescent="0.2">
      <c r="A55" s="209" t="s">
        <v>233</v>
      </c>
      <c r="B55" s="38"/>
      <c r="C55" s="81"/>
      <c r="D55" s="88"/>
      <c r="E55" s="231"/>
      <c r="F55" s="231"/>
    </row>
    <row r="56" spans="1:6" x14ac:dyDescent="0.2">
      <c r="A56" s="209" t="s">
        <v>234</v>
      </c>
      <c r="B56" s="91"/>
      <c r="C56" s="92">
        <f t="shared" ref="C56" si="2">C29/2433595</f>
        <v>2.2512694182885813</v>
      </c>
      <c r="D56" s="92">
        <f>D29/2433595</f>
        <v>1.3425126202182367</v>
      </c>
      <c r="E56" s="231"/>
      <c r="F56" s="231"/>
    </row>
    <row r="57" spans="1:6" x14ac:dyDescent="0.2">
      <c r="A57" s="209" t="s">
        <v>235</v>
      </c>
      <c r="B57" s="91"/>
      <c r="C57" s="81"/>
      <c r="D57" s="88"/>
      <c r="E57" s="231"/>
      <c r="F57" s="231"/>
    </row>
    <row r="58" spans="1:6" x14ac:dyDescent="0.2">
      <c r="A58" s="209" t="s">
        <v>236</v>
      </c>
      <c r="B58" s="91"/>
      <c r="C58" s="81"/>
      <c r="D58" s="81"/>
      <c r="E58" s="231"/>
      <c r="F58" s="231"/>
    </row>
    <row r="59" spans="1:6" x14ac:dyDescent="0.2">
      <c r="A59" s="209" t="s">
        <v>234</v>
      </c>
      <c r="B59" s="91"/>
      <c r="C59" s="81"/>
      <c r="D59" s="81"/>
      <c r="E59" s="231"/>
      <c r="F59" s="231"/>
    </row>
    <row r="60" spans="1:6" x14ac:dyDescent="0.2">
      <c r="A60" s="209" t="s">
        <v>235</v>
      </c>
      <c r="B60" s="91"/>
      <c r="C60" s="81"/>
      <c r="D60" s="88"/>
      <c r="E60" s="231"/>
      <c r="F60" s="231"/>
    </row>
    <row r="61" spans="1:6" x14ac:dyDescent="0.2">
      <c r="A61" s="70"/>
      <c r="B61" s="70"/>
      <c r="C61" s="70"/>
      <c r="D61" s="70"/>
    </row>
    <row r="62" spans="1:6" s="94" customFormat="1" x14ac:dyDescent="0.2">
      <c r="A62" s="93"/>
      <c r="B62" s="55"/>
      <c r="C62" s="55"/>
      <c r="D62" s="55"/>
    </row>
    <row r="63" spans="1:6" s="94" customFormat="1" x14ac:dyDescent="0.2">
      <c r="A63" s="95"/>
      <c r="B63" s="55"/>
      <c r="C63" s="59"/>
      <c r="D63" s="59"/>
    </row>
    <row r="64" spans="1:6" s="94" customFormat="1" x14ac:dyDescent="0.2">
      <c r="A64" s="96" t="str">
        <f>Ф1!A141</f>
        <v xml:space="preserve">Deputy Executive Board Chairman –  </v>
      </c>
      <c r="B64" s="55"/>
      <c r="C64" s="55"/>
      <c r="D64" s="55"/>
    </row>
    <row r="65" spans="1:4" s="94" customFormat="1" ht="15" x14ac:dyDescent="0.35">
      <c r="A65" s="96" t="str">
        <f>Ф1!A142</f>
        <v xml:space="preserve">Economics and Finance                               Lyudmila A. Chebotaryova </v>
      </c>
      <c r="B65" s="55"/>
      <c r="C65" s="97" t="s">
        <v>13</v>
      </c>
      <c r="D65" s="59"/>
    </row>
    <row r="66" spans="1:4" s="94" customFormat="1" x14ac:dyDescent="0.2">
      <c r="A66" s="93" t="str">
        <f>Ф1!A143</f>
        <v xml:space="preserve">                                                                                           (full name)</v>
      </c>
      <c r="B66" s="55"/>
      <c r="C66" s="223" t="s">
        <v>117</v>
      </c>
      <c r="D66" s="55"/>
    </row>
    <row r="67" spans="1:4" x14ac:dyDescent="0.2">
      <c r="A67" s="93"/>
      <c r="C67" s="68"/>
    </row>
    <row r="68" spans="1:4" x14ac:dyDescent="0.2">
      <c r="A68" s="93"/>
      <c r="C68" s="68"/>
    </row>
    <row r="69" spans="1:4" ht="15" x14ac:dyDescent="0.35">
      <c r="A69" s="96" t="str">
        <f>Ф1!A146</f>
        <v xml:space="preserve">Chief Accountant                                                Dinara T. Orazkekova </v>
      </c>
      <c r="C69" s="97" t="s">
        <v>13</v>
      </c>
    </row>
    <row r="70" spans="1:4" x14ac:dyDescent="0.2">
      <c r="A70" s="93" t="str">
        <f>Ф1!A147</f>
        <v xml:space="preserve">                                                                                          (full name)</v>
      </c>
      <c r="C70" s="224" t="s">
        <v>117</v>
      </c>
    </row>
    <row r="71" spans="1:4" x14ac:dyDescent="0.2">
      <c r="A71" s="93" t="str">
        <f>Ф1!A148</f>
        <v>Stamp here</v>
      </c>
    </row>
    <row r="72" spans="1:4" x14ac:dyDescent="0.2">
      <c r="A72" s="93"/>
    </row>
  </sheetData>
  <mergeCells count="4">
    <mergeCell ref="A11:A12"/>
    <mergeCell ref="B11:B12"/>
    <mergeCell ref="C11:C12"/>
    <mergeCell ref="D11:D12"/>
  </mergeCells>
  <pageMargins left="0.70866141732283472" right="0.70866141732283472" top="0.54" bottom="0.46" header="0.31496062992125984" footer="0.31496062992125984"/>
  <pageSetup paperSize="9" scale="48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5"/>
  <sheetViews>
    <sheetView topLeftCell="A64" zoomScaleNormal="100" workbookViewId="0">
      <selection activeCell="E64" sqref="E1:H1048576"/>
    </sheetView>
  </sheetViews>
  <sheetFormatPr defaultColWidth="67.42578125" defaultRowHeight="12.75" x14ac:dyDescent="0.2"/>
  <cols>
    <col min="1" max="1" width="70.5703125" style="59" customWidth="1"/>
    <col min="2" max="2" width="10.42578125" style="59" bestFit="1" customWidth="1"/>
    <col min="3" max="3" width="15.42578125" style="59" customWidth="1"/>
    <col min="4" max="4" width="18" style="59" customWidth="1"/>
    <col min="5" max="6" width="9.42578125" style="59" customWidth="1"/>
    <col min="7" max="8" width="12.85546875" style="59" bestFit="1" customWidth="1"/>
    <col min="9" max="251" width="9.42578125" style="98" customWidth="1"/>
    <col min="252" max="16384" width="67.42578125" style="98"/>
  </cols>
  <sheetData>
    <row r="1" spans="1:8" ht="15.6" customHeight="1" x14ac:dyDescent="0.2">
      <c r="A1" s="99"/>
    </row>
    <row r="2" spans="1:8" s="101" customFormat="1" ht="11.25" x14ac:dyDescent="0.2">
      <c r="A2" s="99"/>
      <c r="B2" s="99"/>
      <c r="C2" s="99"/>
      <c r="D2" s="100" t="s">
        <v>87</v>
      </c>
      <c r="E2" s="99"/>
      <c r="F2" s="99"/>
      <c r="G2" s="99"/>
      <c r="H2" s="99"/>
    </row>
    <row r="3" spans="1:8" s="101" customFormat="1" ht="11.25" x14ac:dyDescent="0.2">
      <c r="A3" s="99"/>
      <c r="B3" s="99"/>
      <c r="C3" s="99"/>
      <c r="D3" s="100" t="s">
        <v>403</v>
      </c>
      <c r="E3" s="99"/>
      <c r="F3" s="99"/>
      <c r="G3" s="99"/>
      <c r="H3" s="99"/>
    </row>
    <row r="4" spans="1:8" s="101" customFormat="1" ht="11.25" x14ac:dyDescent="0.2">
      <c r="A4" s="99"/>
      <c r="B4" s="99"/>
      <c r="C4" s="99"/>
      <c r="D4" s="100" t="s">
        <v>277</v>
      </c>
      <c r="E4" s="99"/>
      <c r="F4" s="99"/>
      <c r="G4" s="99"/>
      <c r="H4" s="99"/>
    </row>
    <row r="5" spans="1:8" s="101" customFormat="1" ht="11.25" x14ac:dyDescent="0.2">
      <c r="A5" s="99"/>
      <c r="B5" s="99"/>
      <c r="C5" s="99"/>
      <c r="D5" s="102" t="s">
        <v>278</v>
      </c>
      <c r="E5" s="99"/>
      <c r="F5" s="99"/>
      <c r="G5" s="99"/>
      <c r="H5" s="99"/>
    </row>
    <row r="6" spans="1:8" s="101" customFormat="1" ht="11.25" x14ac:dyDescent="0.2">
      <c r="A6" s="99"/>
      <c r="B6" s="99"/>
      <c r="C6" s="99"/>
      <c r="D6" s="100" t="s">
        <v>279</v>
      </c>
      <c r="E6" s="99"/>
      <c r="F6" s="99"/>
      <c r="G6" s="99"/>
      <c r="H6" s="99"/>
    </row>
    <row r="7" spans="1:8" s="101" customFormat="1" ht="11.25" x14ac:dyDescent="0.2">
      <c r="A7" s="99"/>
      <c r="B7" s="99"/>
      <c r="C7" s="99"/>
      <c r="D7" s="100" t="s">
        <v>278</v>
      </c>
      <c r="E7" s="99"/>
      <c r="F7" s="99"/>
      <c r="G7" s="99"/>
      <c r="H7" s="99"/>
    </row>
    <row r="8" spans="1:8" s="101" customFormat="1" ht="11.25" x14ac:dyDescent="0.2">
      <c r="A8" s="99"/>
      <c r="B8" s="99"/>
      <c r="C8" s="99"/>
      <c r="D8" s="100" t="s">
        <v>280</v>
      </c>
      <c r="E8" s="99"/>
      <c r="F8" s="99"/>
      <c r="G8" s="99"/>
      <c r="H8" s="99"/>
    </row>
    <row r="9" spans="1:8" s="101" customFormat="1" ht="11.25" x14ac:dyDescent="0.2">
      <c r="A9" s="99"/>
      <c r="B9" s="99"/>
      <c r="C9" s="99"/>
      <c r="E9" s="99"/>
      <c r="F9" s="99"/>
      <c r="G9" s="99"/>
      <c r="H9" s="99"/>
    </row>
    <row r="10" spans="1:8" s="101" customFormat="1" ht="11.25" x14ac:dyDescent="0.2">
      <c r="A10" s="99"/>
      <c r="B10" s="99"/>
      <c r="C10" s="99"/>
      <c r="E10" s="99"/>
      <c r="F10" s="99"/>
      <c r="G10" s="99"/>
      <c r="H10" s="99"/>
    </row>
    <row r="11" spans="1:8" s="101" customFormat="1" ht="11.25" x14ac:dyDescent="0.2">
      <c r="A11" s="99"/>
      <c r="B11" s="99"/>
      <c r="C11" s="99"/>
      <c r="D11" s="100" t="s">
        <v>282</v>
      </c>
      <c r="E11" s="99"/>
      <c r="F11" s="99"/>
      <c r="G11" s="99"/>
      <c r="H11" s="99"/>
    </row>
    <row r="12" spans="1:8" s="101" customFormat="1" ht="11.25" x14ac:dyDescent="0.2">
      <c r="A12" s="99"/>
      <c r="B12" s="99"/>
      <c r="C12" s="99"/>
      <c r="D12" s="100" t="s">
        <v>284</v>
      </c>
      <c r="E12" s="99"/>
      <c r="F12" s="99"/>
      <c r="G12" s="99"/>
      <c r="H12" s="99"/>
    </row>
    <row r="13" spans="1:8" s="101" customFormat="1" ht="11.25" x14ac:dyDescent="0.2">
      <c r="A13" s="99"/>
      <c r="B13" s="99"/>
      <c r="C13" s="99"/>
      <c r="D13" s="100" t="s">
        <v>285</v>
      </c>
      <c r="E13" s="99"/>
      <c r="F13" s="99"/>
      <c r="G13" s="99"/>
      <c r="H13" s="99"/>
    </row>
    <row r="14" spans="1:8" s="101" customFormat="1" ht="11.25" x14ac:dyDescent="0.2">
      <c r="A14" s="99"/>
      <c r="B14" s="99" t="s">
        <v>36</v>
      </c>
      <c r="C14" s="99"/>
      <c r="D14" s="103" t="s">
        <v>286</v>
      </c>
      <c r="E14" s="99"/>
      <c r="F14" s="99"/>
      <c r="G14" s="99"/>
      <c r="H14" s="99"/>
    </row>
    <row r="15" spans="1:8" s="101" customFormat="1" ht="11.25" x14ac:dyDescent="0.2">
      <c r="A15" s="105"/>
      <c r="B15" s="99"/>
      <c r="C15" s="99"/>
      <c r="D15" s="104"/>
      <c r="E15" s="99"/>
      <c r="F15" s="99"/>
      <c r="G15" s="99"/>
      <c r="H15" s="99"/>
    </row>
    <row r="16" spans="1:8" s="101" customFormat="1" x14ac:dyDescent="0.2">
      <c r="A16" s="107"/>
      <c r="B16" s="99"/>
      <c r="C16" s="99"/>
      <c r="D16" s="106" t="s">
        <v>276</v>
      </c>
      <c r="E16" s="99"/>
      <c r="F16" s="99"/>
      <c r="G16" s="99"/>
      <c r="H16" s="99"/>
    </row>
    <row r="17" spans="1:4" x14ac:dyDescent="0.2">
      <c r="A17" s="109" t="s">
        <v>274</v>
      </c>
      <c r="D17" s="108"/>
    </row>
    <row r="18" spans="1:4" x14ac:dyDescent="0.2">
      <c r="A18" s="109" t="s">
        <v>275</v>
      </c>
      <c r="B18" s="110"/>
      <c r="C18" s="110"/>
      <c r="D18" s="111"/>
    </row>
    <row r="19" spans="1:4" x14ac:dyDescent="0.2">
      <c r="A19" s="109" t="s">
        <v>283</v>
      </c>
      <c r="B19" s="110"/>
      <c r="C19" s="110"/>
      <c r="D19" s="111"/>
    </row>
    <row r="20" spans="1:4" x14ac:dyDescent="0.2">
      <c r="A20" s="113" t="s">
        <v>281</v>
      </c>
      <c r="B20" s="112">
        <f>Ф1!C16</f>
        <v>44196</v>
      </c>
      <c r="D20" s="108"/>
    </row>
    <row r="21" spans="1:4" x14ac:dyDescent="0.2">
      <c r="A21" s="107"/>
      <c r="B21" s="114" t="str">
        <f>Ф1!C6</f>
        <v>Ulba Metallurgical Plant JSC</v>
      </c>
      <c r="D21" s="108"/>
    </row>
    <row r="22" spans="1:4" x14ac:dyDescent="0.2">
      <c r="A22" s="115"/>
      <c r="D22" s="108"/>
    </row>
    <row r="23" spans="1:4" x14ac:dyDescent="0.2">
      <c r="B23" s="115"/>
      <c r="C23" s="115"/>
      <c r="D23" s="116" t="s">
        <v>224</v>
      </c>
    </row>
    <row r="24" spans="1:4" ht="25.5" x14ac:dyDescent="0.2">
      <c r="A24" s="117" t="s">
        <v>287</v>
      </c>
      <c r="B24" s="118" t="s">
        <v>111</v>
      </c>
      <c r="C24" s="228" t="s">
        <v>228</v>
      </c>
      <c r="D24" s="229" t="s">
        <v>229</v>
      </c>
    </row>
    <row r="25" spans="1:4" x14ac:dyDescent="0.2">
      <c r="A25" s="119" t="s">
        <v>288</v>
      </c>
      <c r="B25" s="120"/>
      <c r="C25" s="120"/>
      <c r="D25" s="121"/>
    </row>
    <row r="26" spans="1:4" x14ac:dyDescent="0.2">
      <c r="A26" s="210" t="s">
        <v>289</v>
      </c>
      <c r="B26" s="123">
        <v>10</v>
      </c>
      <c r="C26" s="124">
        <f>SUM(C28:C33)</f>
        <v>50962540</v>
      </c>
      <c r="D26" s="124">
        <f>SUM(D28:D33)</f>
        <v>47999216</v>
      </c>
    </row>
    <row r="27" spans="1:4" x14ac:dyDescent="0.2">
      <c r="A27" s="211" t="s">
        <v>290</v>
      </c>
      <c r="B27" s="126"/>
      <c r="C27" s="127"/>
      <c r="D27" s="127"/>
    </row>
    <row r="28" spans="1:4" x14ac:dyDescent="0.2">
      <c r="A28" s="211" t="s">
        <v>291</v>
      </c>
      <c r="B28" s="128">
        <v>11</v>
      </c>
      <c r="C28" s="129">
        <v>48575485</v>
      </c>
      <c r="D28" s="127">
        <v>44907461</v>
      </c>
    </row>
    <row r="29" spans="1:4" x14ac:dyDescent="0.2">
      <c r="A29" s="212" t="s">
        <v>404</v>
      </c>
      <c r="B29" s="128">
        <v>12</v>
      </c>
      <c r="C29" s="130"/>
      <c r="D29" s="127"/>
    </row>
    <row r="30" spans="1:4" x14ac:dyDescent="0.2">
      <c r="A30" s="211" t="s">
        <v>292</v>
      </c>
      <c r="B30" s="128">
        <v>13</v>
      </c>
      <c r="C30" s="129">
        <v>109170</v>
      </c>
      <c r="D30" s="127">
        <v>1485625</v>
      </c>
    </row>
    <row r="31" spans="1:4" x14ac:dyDescent="0.2">
      <c r="A31" s="211" t="s">
        <v>293</v>
      </c>
      <c r="B31" s="128">
        <v>14</v>
      </c>
      <c r="C31" s="131"/>
      <c r="D31" s="131"/>
    </row>
    <row r="32" spans="1:4" x14ac:dyDescent="0.2">
      <c r="A32" s="211" t="s">
        <v>294</v>
      </c>
      <c r="B32" s="128">
        <v>15</v>
      </c>
      <c r="C32" s="129">
        <v>100948</v>
      </c>
      <c r="D32" s="127">
        <v>271194</v>
      </c>
    </row>
    <row r="33" spans="1:4" x14ac:dyDescent="0.2">
      <c r="A33" s="211" t="s">
        <v>295</v>
      </c>
      <c r="B33" s="128">
        <v>16</v>
      </c>
      <c r="C33" s="129">
        <f>3138596-580000-295823-85836</f>
        <v>2176937</v>
      </c>
      <c r="D33" s="127">
        <v>1334936</v>
      </c>
    </row>
    <row r="34" spans="1:4" x14ac:dyDescent="0.2">
      <c r="A34" s="210" t="s">
        <v>296</v>
      </c>
      <c r="B34" s="123">
        <v>20</v>
      </c>
      <c r="C34" s="132">
        <f>SUM(C36:C42)</f>
        <v>44029095</v>
      </c>
      <c r="D34" s="133">
        <f>SUM(D36:D42)</f>
        <v>44873636</v>
      </c>
    </row>
    <row r="35" spans="1:4" x14ac:dyDescent="0.2">
      <c r="A35" s="211" t="s">
        <v>290</v>
      </c>
      <c r="B35" s="128"/>
      <c r="C35" s="135"/>
      <c r="D35" s="134"/>
    </row>
    <row r="36" spans="1:4" x14ac:dyDescent="0.2">
      <c r="A36" s="211" t="s">
        <v>297</v>
      </c>
      <c r="B36" s="128">
        <v>21</v>
      </c>
      <c r="C36" s="129">
        <f>23911558-580000-295823-85836</f>
        <v>22949899</v>
      </c>
      <c r="D36" s="134">
        <v>24926954</v>
      </c>
    </row>
    <row r="37" spans="1:4" x14ac:dyDescent="0.2">
      <c r="A37" s="211" t="s">
        <v>298</v>
      </c>
      <c r="B37" s="128">
        <v>22</v>
      </c>
      <c r="C37" s="129">
        <v>562358</v>
      </c>
      <c r="D37" s="134">
        <v>817931</v>
      </c>
    </row>
    <row r="38" spans="1:4" x14ac:dyDescent="0.2">
      <c r="A38" s="211" t="s">
        <v>299</v>
      </c>
      <c r="B38" s="128">
        <v>23</v>
      </c>
      <c r="C38" s="129">
        <v>10519992</v>
      </c>
      <c r="D38" s="134">
        <v>9636756</v>
      </c>
    </row>
    <row r="39" spans="1:4" x14ac:dyDescent="0.2">
      <c r="A39" s="211" t="s">
        <v>300</v>
      </c>
      <c r="B39" s="128">
        <v>24</v>
      </c>
      <c r="C39" s="129">
        <v>18916</v>
      </c>
      <c r="D39" s="134">
        <v>23927</v>
      </c>
    </row>
    <row r="40" spans="1:4" x14ac:dyDescent="0.2">
      <c r="A40" s="211" t="s">
        <v>301</v>
      </c>
      <c r="B40" s="128">
        <v>25</v>
      </c>
      <c r="C40" s="131"/>
      <c r="D40" s="136"/>
    </row>
    <row r="41" spans="1:4" x14ac:dyDescent="0.2">
      <c r="A41" s="211" t="s">
        <v>302</v>
      </c>
      <c r="B41" s="128">
        <v>26</v>
      </c>
      <c r="C41" s="129">
        <v>6627492</v>
      </c>
      <c r="D41" s="134">
        <v>6629212</v>
      </c>
    </row>
    <row r="42" spans="1:4" x14ac:dyDescent="0.2">
      <c r="A42" s="211" t="s">
        <v>303</v>
      </c>
      <c r="B42" s="128">
        <v>27</v>
      </c>
      <c r="C42" s="129">
        <f>3349348+1090</f>
        <v>3350438</v>
      </c>
      <c r="D42" s="134">
        <v>2838856</v>
      </c>
    </row>
    <row r="43" spans="1:4" x14ac:dyDescent="0.2">
      <c r="A43" s="213" t="s">
        <v>304</v>
      </c>
      <c r="B43" s="123">
        <v>30</v>
      </c>
      <c r="C43" s="138">
        <f>C26-C34</f>
        <v>6933445</v>
      </c>
      <c r="D43" s="138">
        <f>D26-D34</f>
        <v>3125580</v>
      </c>
    </row>
    <row r="44" spans="1:4" x14ac:dyDescent="0.2">
      <c r="A44" s="214" t="s">
        <v>305</v>
      </c>
      <c r="B44" s="123"/>
      <c r="C44" s="139"/>
      <c r="D44" s="140"/>
    </row>
    <row r="45" spans="1:4" x14ac:dyDescent="0.2">
      <c r="A45" s="210" t="s">
        <v>306</v>
      </c>
      <c r="B45" s="123">
        <v>40</v>
      </c>
      <c r="C45" s="138">
        <f>SUM(C47:C58)</f>
        <v>195672</v>
      </c>
      <c r="D45" s="138">
        <f>SUM(D47:D58)</f>
        <v>7471781</v>
      </c>
    </row>
    <row r="46" spans="1:4" x14ac:dyDescent="0.2">
      <c r="A46" s="215" t="s">
        <v>290</v>
      </c>
      <c r="B46" s="128"/>
      <c r="C46" s="135"/>
      <c r="D46" s="134"/>
    </row>
    <row r="47" spans="1:4" x14ac:dyDescent="0.2">
      <c r="A47" s="211" t="s">
        <v>307</v>
      </c>
      <c r="B47" s="128">
        <v>41</v>
      </c>
      <c r="C47" s="129">
        <v>7442</v>
      </c>
      <c r="D47" s="134">
        <v>1381</v>
      </c>
    </row>
    <row r="48" spans="1:4" x14ac:dyDescent="0.2">
      <c r="A48" s="211" t="s">
        <v>308</v>
      </c>
      <c r="B48" s="128">
        <v>42</v>
      </c>
      <c r="C48" s="129"/>
      <c r="D48" s="134"/>
    </row>
    <row r="49" spans="1:4" x14ac:dyDescent="0.2">
      <c r="A49" s="211" t="s">
        <v>309</v>
      </c>
      <c r="B49" s="128">
        <v>43</v>
      </c>
      <c r="C49" s="129"/>
      <c r="D49" s="134">
        <v>41</v>
      </c>
    </row>
    <row r="50" spans="1:4" ht="25.5" x14ac:dyDescent="0.2">
      <c r="A50" s="216" t="s">
        <v>310</v>
      </c>
      <c r="B50" s="128">
        <v>44</v>
      </c>
      <c r="C50" s="130"/>
      <c r="D50" s="134"/>
    </row>
    <row r="51" spans="1:4" x14ac:dyDescent="0.2">
      <c r="A51" s="211" t="s">
        <v>311</v>
      </c>
      <c r="B51" s="128">
        <v>45</v>
      </c>
      <c r="C51" s="129"/>
      <c r="D51" s="134"/>
    </row>
    <row r="52" spans="1:4" x14ac:dyDescent="0.2">
      <c r="A52" s="216" t="s">
        <v>312</v>
      </c>
      <c r="B52" s="128">
        <v>46</v>
      </c>
      <c r="C52" s="130"/>
      <c r="D52" s="134"/>
    </row>
    <row r="53" spans="1:4" x14ac:dyDescent="0.2">
      <c r="A53" s="141" t="s">
        <v>313</v>
      </c>
      <c r="B53" s="128">
        <v>47</v>
      </c>
      <c r="C53" s="130"/>
      <c r="D53" s="134">
        <v>104285</v>
      </c>
    </row>
    <row r="54" spans="1:4" x14ac:dyDescent="0.2">
      <c r="A54" s="211" t="s">
        <v>314</v>
      </c>
      <c r="B54" s="128">
        <v>48</v>
      </c>
      <c r="C54" s="129"/>
      <c r="D54" s="134">
        <v>6769678</v>
      </c>
    </row>
    <row r="55" spans="1:4" x14ac:dyDescent="0.2">
      <c r="A55" s="211" t="s">
        <v>315</v>
      </c>
      <c r="B55" s="128">
        <v>49</v>
      </c>
      <c r="C55" s="129"/>
      <c r="D55" s="134"/>
    </row>
    <row r="56" spans="1:4" x14ac:dyDescent="0.2">
      <c r="A56" s="215" t="s">
        <v>316</v>
      </c>
      <c r="B56" s="128">
        <v>50</v>
      </c>
      <c r="C56" s="129">
        <v>4844</v>
      </c>
      <c r="D56" s="134">
        <v>193302</v>
      </c>
    </row>
    <row r="57" spans="1:4" x14ac:dyDescent="0.2">
      <c r="A57" s="211" t="s">
        <v>294</v>
      </c>
      <c r="B57" s="128">
        <v>51</v>
      </c>
      <c r="C57" s="129"/>
      <c r="D57" s="134"/>
    </row>
    <row r="58" spans="1:4" x14ac:dyDescent="0.2">
      <c r="A58" s="211" t="s">
        <v>295</v>
      </c>
      <c r="B58" s="128">
        <v>52</v>
      </c>
      <c r="C58" s="129">
        <v>183386</v>
      </c>
      <c r="D58" s="134">
        <v>403094</v>
      </c>
    </row>
    <row r="59" spans="1:4" x14ac:dyDescent="0.2">
      <c r="A59" s="210" t="s">
        <v>317</v>
      </c>
      <c r="B59" s="123">
        <v>60</v>
      </c>
      <c r="C59" s="138">
        <f>SUM(C61:C73)</f>
        <v>3523353</v>
      </c>
      <c r="D59" s="138">
        <f>SUM(D61:D73)</f>
        <v>9267585</v>
      </c>
    </row>
    <row r="60" spans="1:4" x14ac:dyDescent="0.2">
      <c r="A60" s="215" t="s">
        <v>290</v>
      </c>
      <c r="B60" s="128"/>
      <c r="C60" s="129"/>
      <c r="D60" s="134"/>
    </row>
    <row r="61" spans="1:4" x14ac:dyDescent="0.2">
      <c r="A61" s="211" t="s">
        <v>318</v>
      </c>
      <c r="B61" s="128">
        <v>61</v>
      </c>
      <c r="C61" s="129">
        <v>1243382</v>
      </c>
      <c r="D61" s="134">
        <v>698415</v>
      </c>
    </row>
    <row r="62" spans="1:4" x14ac:dyDescent="0.2">
      <c r="A62" s="211" t="s">
        <v>319</v>
      </c>
      <c r="B62" s="128">
        <v>62</v>
      </c>
      <c r="C62" s="129"/>
      <c r="D62" s="134"/>
    </row>
    <row r="63" spans="1:4" x14ac:dyDescent="0.2">
      <c r="A63" s="211" t="s">
        <v>320</v>
      </c>
      <c r="B63" s="128">
        <v>63</v>
      </c>
      <c r="C63" s="129">
        <v>2158695</v>
      </c>
      <c r="D63" s="134">
        <v>1666219</v>
      </c>
    </row>
    <row r="64" spans="1:4" ht="25.5" x14ac:dyDescent="0.2">
      <c r="A64" s="216" t="s">
        <v>321</v>
      </c>
      <c r="B64" s="128">
        <v>64</v>
      </c>
      <c r="C64" s="130"/>
      <c r="D64" s="134"/>
    </row>
    <row r="65" spans="1:4" x14ac:dyDescent="0.2">
      <c r="A65" s="211" t="s">
        <v>322</v>
      </c>
      <c r="B65" s="128">
        <v>65</v>
      </c>
      <c r="C65" s="129"/>
      <c r="D65" s="134"/>
    </row>
    <row r="66" spans="1:4" x14ac:dyDescent="0.2">
      <c r="A66" s="211" t="s">
        <v>323</v>
      </c>
      <c r="B66" s="128">
        <v>66</v>
      </c>
      <c r="C66" s="129"/>
      <c r="D66" s="134"/>
    </row>
    <row r="67" spans="1:4" x14ac:dyDescent="0.2">
      <c r="A67" s="125" t="s">
        <v>324</v>
      </c>
      <c r="B67" s="128">
        <v>67</v>
      </c>
      <c r="C67" s="129">
        <v>9941</v>
      </c>
      <c r="D67" s="134">
        <v>44462</v>
      </c>
    </row>
    <row r="68" spans="1:4" x14ac:dyDescent="0.2">
      <c r="A68" s="125" t="s">
        <v>325</v>
      </c>
      <c r="B68" s="128">
        <v>68</v>
      </c>
      <c r="C68" s="129"/>
      <c r="D68" s="134"/>
    </row>
    <row r="69" spans="1:4" x14ac:dyDescent="0.2">
      <c r="A69" s="211" t="s">
        <v>326</v>
      </c>
      <c r="B69" s="128">
        <v>69</v>
      </c>
      <c r="C69" s="129"/>
      <c r="D69" s="134"/>
    </row>
    <row r="70" spans="1:4" x14ac:dyDescent="0.2">
      <c r="A70" s="211" t="s">
        <v>327</v>
      </c>
      <c r="B70" s="128">
        <v>70</v>
      </c>
      <c r="C70" s="129"/>
      <c r="D70" s="134">
        <v>6716000</v>
      </c>
    </row>
    <row r="71" spans="1:4" x14ac:dyDescent="0.2">
      <c r="A71" s="211" t="s">
        <v>328</v>
      </c>
      <c r="B71" s="128">
        <v>71</v>
      </c>
      <c r="C71" s="129"/>
      <c r="D71" s="134"/>
    </row>
    <row r="72" spans="1:4" x14ac:dyDescent="0.2">
      <c r="A72" s="211" t="s">
        <v>329</v>
      </c>
      <c r="B72" s="128">
        <v>72</v>
      </c>
      <c r="C72" s="130"/>
      <c r="D72" s="134"/>
    </row>
    <row r="73" spans="1:4" x14ac:dyDescent="0.2">
      <c r="A73" s="211" t="s">
        <v>330</v>
      </c>
      <c r="B73" s="128">
        <v>73</v>
      </c>
      <c r="C73" s="129">
        <f>112425-1090</f>
        <v>111335</v>
      </c>
      <c r="D73" s="134">
        <v>142489</v>
      </c>
    </row>
    <row r="74" spans="1:4" x14ac:dyDescent="0.2">
      <c r="A74" s="213" t="s">
        <v>331</v>
      </c>
      <c r="B74" s="123">
        <v>80</v>
      </c>
      <c r="C74" s="138">
        <f>C45-C59</f>
        <v>-3327681</v>
      </c>
      <c r="D74" s="138">
        <f>D45-D59</f>
        <v>-1795804</v>
      </c>
    </row>
    <row r="75" spans="1:4" x14ac:dyDescent="0.2">
      <c r="A75" s="214" t="s">
        <v>332</v>
      </c>
      <c r="B75" s="123"/>
      <c r="C75" s="139"/>
      <c r="D75" s="140"/>
    </row>
    <row r="76" spans="1:4" x14ac:dyDescent="0.2">
      <c r="A76" s="210" t="s">
        <v>333</v>
      </c>
      <c r="B76" s="123">
        <v>90</v>
      </c>
      <c r="C76" s="138">
        <f>SUM(C78:C81)</f>
        <v>0</v>
      </c>
      <c r="D76" s="138">
        <f>SUM(D78:D81)</f>
        <v>1932230</v>
      </c>
    </row>
    <row r="77" spans="1:4" x14ac:dyDescent="0.2">
      <c r="A77" s="215" t="s">
        <v>290</v>
      </c>
      <c r="B77" s="128"/>
      <c r="C77" s="135"/>
      <c r="D77" s="134"/>
    </row>
    <row r="78" spans="1:4" x14ac:dyDescent="0.2">
      <c r="A78" s="211" t="s">
        <v>334</v>
      </c>
      <c r="B78" s="128">
        <v>91</v>
      </c>
      <c r="C78" s="129"/>
      <c r="D78" s="134"/>
    </row>
    <row r="79" spans="1:4" x14ac:dyDescent="0.2">
      <c r="A79" s="211" t="s">
        <v>337</v>
      </c>
      <c r="B79" s="128">
        <v>92</v>
      </c>
      <c r="C79" s="129"/>
      <c r="D79" s="134">
        <v>1932230</v>
      </c>
    </row>
    <row r="80" spans="1:4" x14ac:dyDescent="0.2">
      <c r="A80" s="211" t="s">
        <v>335</v>
      </c>
      <c r="B80" s="128">
        <v>93</v>
      </c>
      <c r="C80" s="131"/>
      <c r="D80" s="136"/>
    </row>
    <row r="81" spans="1:4" x14ac:dyDescent="0.2">
      <c r="A81" s="211" t="s">
        <v>336</v>
      </c>
      <c r="B81" s="128">
        <v>94</v>
      </c>
      <c r="C81" s="129"/>
      <c r="D81" s="134"/>
    </row>
    <row r="82" spans="1:4" x14ac:dyDescent="0.2">
      <c r="A82" s="210" t="s">
        <v>338</v>
      </c>
      <c r="B82" s="120">
        <v>100</v>
      </c>
      <c r="C82" s="138">
        <f>SUM(C84:C88)</f>
        <v>2957508</v>
      </c>
      <c r="D82" s="138">
        <f>SUM(D84:D88)</f>
        <v>2240664</v>
      </c>
    </row>
    <row r="83" spans="1:4" x14ac:dyDescent="0.2">
      <c r="A83" s="215" t="s">
        <v>290</v>
      </c>
      <c r="B83" s="126"/>
      <c r="C83" s="135"/>
      <c r="D83" s="134"/>
    </row>
    <row r="84" spans="1:4" x14ac:dyDescent="0.2">
      <c r="A84" s="211" t="s">
        <v>339</v>
      </c>
      <c r="B84" s="126">
        <v>101</v>
      </c>
      <c r="C84" s="129"/>
      <c r="D84" s="134">
        <v>1930030</v>
      </c>
    </row>
    <row r="85" spans="1:4" x14ac:dyDescent="0.2">
      <c r="A85" s="211" t="s">
        <v>340</v>
      </c>
      <c r="B85" s="126">
        <v>102</v>
      </c>
      <c r="C85" s="131"/>
      <c r="D85" s="136"/>
    </row>
    <row r="86" spans="1:4" x14ac:dyDescent="0.2">
      <c r="A86" s="211" t="s">
        <v>341</v>
      </c>
      <c r="B86" s="126">
        <v>103</v>
      </c>
      <c r="C86" s="129">
        <v>2946491</v>
      </c>
      <c r="D86" s="134">
        <v>300184</v>
      </c>
    </row>
    <row r="87" spans="1:4" x14ac:dyDescent="0.2">
      <c r="A87" s="211" t="s">
        <v>342</v>
      </c>
      <c r="B87" s="126">
        <v>104</v>
      </c>
      <c r="C87" s="129"/>
      <c r="D87" s="134"/>
    </row>
    <row r="88" spans="1:4" x14ac:dyDescent="0.2">
      <c r="A88" s="211" t="s">
        <v>343</v>
      </c>
      <c r="B88" s="126">
        <v>105</v>
      </c>
      <c r="C88" s="129">
        <v>11017</v>
      </c>
      <c r="D88" s="134">
        <v>10450</v>
      </c>
    </row>
    <row r="89" spans="1:4" x14ac:dyDescent="0.2">
      <c r="A89" s="213" t="s">
        <v>344</v>
      </c>
      <c r="B89" s="120">
        <v>110</v>
      </c>
      <c r="C89" s="138">
        <f>C76-C82</f>
        <v>-2957508</v>
      </c>
      <c r="D89" s="138">
        <f>D76-D82</f>
        <v>-308434</v>
      </c>
    </row>
    <row r="90" spans="1:4" x14ac:dyDescent="0.2">
      <c r="A90" s="217" t="s">
        <v>345</v>
      </c>
      <c r="B90" s="120">
        <v>120</v>
      </c>
      <c r="C90" s="142">
        <v>809021</v>
      </c>
      <c r="D90" s="140">
        <v>-223659</v>
      </c>
    </row>
    <row r="91" spans="1:4" x14ac:dyDescent="0.2">
      <c r="A91" s="137" t="s">
        <v>346</v>
      </c>
      <c r="B91" s="120">
        <v>130</v>
      </c>
      <c r="C91" s="142">
        <v>672</v>
      </c>
      <c r="D91" s="140">
        <v>-1307</v>
      </c>
    </row>
    <row r="92" spans="1:4" x14ac:dyDescent="0.2">
      <c r="A92" s="137" t="s">
        <v>347</v>
      </c>
      <c r="B92" s="120">
        <v>140</v>
      </c>
      <c r="C92" s="138">
        <f>C43+C74+C89+C90+C91</f>
        <v>1457949</v>
      </c>
      <c r="D92" s="138">
        <f>D43+D74+D89+D90+D91</f>
        <v>796376</v>
      </c>
    </row>
    <row r="93" spans="1:4" x14ac:dyDescent="0.2">
      <c r="A93" s="218" t="s">
        <v>348</v>
      </c>
      <c r="B93" s="126">
        <v>150</v>
      </c>
      <c r="C93" s="134">
        <v>10335554</v>
      </c>
      <c r="D93" s="134">
        <v>9539178</v>
      </c>
    </row>
    <row r="94" spans="1:4" x14ac:dyDescent="0.2">
      <c r="A94" s="218" t="s">
        <v>349</v>
      </c>
      <c r="B94" s="126">
        <v>160</v>
      </c>
      <c r="C94" s="143">
        <f>C93+C92</f>
        <v>11793503</v>
      </c>
      <c r="D94" s="143">
        <f>D93+D92</f>
        <v>10335554</v>
      </c>
    </row>
    <row r="96" spans="1:4" x14ac:dyDescent="0.2">
      <c r="A96" s="144"/>
    </row>
    <row r="97" spans="1:3" x14ac:dyDescent="0.2">
      <c r="A97" s="146" t="str">
        <f>Ф1!A141</f>
        <v xml:space="preserve">Deputy Executive Board Chairman –  </v>
      </c>
      <c r="B97" s="145"/>
      <c r="C97" s="145"/>
    </row>
    <row r="98" spans="1:3" x14ac:dyDescent="0.2">
      <c r="A98" s="146" t="str">
        <f>Ф1!A142</f>
        <v xml:space="preserve">Economics and Finance                               Lyudmila A. Chebotaryova </v>
      </c>
      <c r="B98" s="145"/>
    </row>
    <row r="99" spans="1:3" ht="15" x14ac:dyDescent="0.35">
      <c r="A99" s="147" t="str">
        <f>Ф1!A143</f>
        <v xml:space="preserve">                                                                                           (full name)</v>
      </c>
      <c r="B99" s="145"/>
      <c r="C99" s="97" t="s">
        <v>13</v>
      </c>
    </row>
    <row r="100" spans="1:3" x14ac:dyDescent="0.2">
      <c r="A100" s="147"/>
      <c r="B100" s="145"/>
      <c r="C100" s="223" t="s">
        <v>117</v>
      </c>
    </row>
    <row r="101" spans="1:3" x14ac:dyDescent="0.2">
      <c r="A101" s="147"/>
      <c r="B101" s="145"/>
      <c r="C101" s="68"/>
    </row>
    <row r="102" spans="1:3" x14ac:dyDescent="0.2">
      <c r="A102" s="146" t="str">
        <f>Ф1!A146</f>
        <v xml:space="preserve">Chief Accountant                                                Dinara T. Orazkekova </v>
      </c>
      <c r="C102" s="68"/>
    </row>
    <row r="103" spans="1:3" ht="15" x14ac:dyDescent="0.35">
      <c r="A103" s="147" t="str">
        <f>Ф1!A147</f>
        <v xml:space="preserve">                                                                                          (full name)</v>
      </c>
      <c r="C103" s="97" t="s">
        <v>13</v>
      </c>
    </row>
    <row r="104" spans="1:3" x14ac:dyDescent="0.2">
      <c r="A104" s="147" t="str">
        <f>Ф1!A148</f>
        <v>Stamp here</v>
      </c>
      <c r="C104" s="224" t="s">
        <v>117</v>
      </c>
    </row>
    <row r="105" spans="1:3" x14ac:dyDescent="0.2">
      <c r="A105" s="148"/>
    </row>
  </sheetData>
  <pageMargins left="0.70866141732283472" right="0.3" top="0.45" bottom="0.45" header="0.31496062992125984" footer="0.31496062992125984"/>
  <pageSetup paperSize="9" scale="57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91"/>
  <sheetViews>
    <sheetView topLeftCell="C1" zoomScale="83" workbookViewId="0">
      <selection activeCell="L1" sqref="L1:AD1048576"/>
    </sheetView>
  </sheetViews>
  <sheetFormatPr defaultColWidth="9.42578125" defaultRowHeight="12" x14ac:dyDescent="0.2"/>
  <cols>
    <col min="1" max="1" width="76.140625" style="149" customWidth="1"/>
    <col min="2" max="2" width="5.42578125" style="149" customWidth="1"/>
    <col min="3" max="3" width="14.42578125" style="190" bestFit="1" customWidth="1"/>
    <col min="4" max="6" width="13.42578125" style="190" customWidth="1"/>
    <col min="7" max="7" width="16.28515625" style="190" customWidth="1"/>
    <col min="8" max="8" width="15.42578125" style="190" bestFit="1" customWidth="1"/>
    <col min="9" max="9" width="11.5703125" style="149" bestFit="1" customWidth="1"/>
    <col min="10" max="10" width="13" style="149" customWidth="1"/>
    <col min="11" max="11" width="16.5703125" style="149" customWidth="1"/>
    <col min="12" max="14" width="9.42578125" style="152"/>
    <col min="15" max="15" width="9.42578125" style="152" customWidth="1"/>
    <col min="16" max="17" width="9.42578125" style="152"/>
    <col min="18" max="19" width="9.42578125" style="152" customWidth="1"/>
    <col min="20" max="40" width="9.42578125" style="152"/>
    <col min="41" max="41" width="9.42578125" style="152" customWidth="1"/>
    <col min="42" max="48" width="9.42578125" style="152"/>
    <col min="49" max="49" width="9.42578125" style="152" customWidth="1"/>
    <col min="50" max="82" width="9.42578125" style="152"/>
    <col min="83" max="83" width="9.42578125" style="152" customWidth="1"/>
    <col min="84" max="16384" width="9.42578125" style="152"/>
  </cols>
  <sheetData>
    <row r="1" spans="1:21" ht="12.75" x14ac:dyDescent="0.2">
      <c r="B1" s="150"/>
      <c r="C1" s="151"/>
      <c r="D1" s="151"/>
      <c r="E1" s="151"/>
      <c r="F1" s="151"/>
      <c r="G1" s="151"/>
      <c r="H1" s="151"/>
      <c r="I1" s="150"/>
      <c r="J1" s="150"/>
      <c r="K1" s="4" t="s">
        <v>88</v>
      </c>
    </row>
    <row r="2" spans="1:21" ht="12.75" x14ac:dyDescent="0.2">
      <c r="B2" s="150"/>
      <c r="C2" s="151"/>
      <c r="D2" s="151"/>
      <c r="E2" s="151"/>
      <c r="F2" s="151"/>
      <c r="G2" s="151"/>
      <c r="H2" s="151"/>
      <c r="I2" s="150"/>
      <c r="J2" s="150"/>
      <c r="K2" s="4" t="s">
        <v>350</v>
      </c>
    </row>
    <row r="3" spans="1:21" ht="12.75" x14ac:dyDescent="0.2">
      <c r="B3" s="150"/>
      <c r="C3" s="151"/>
      <c r="D3" s="151"/>
      <c r="E3" s="151"/>
      <c r="F3" s="151"/>
      <c r="G3" s="151"/>
      <c r="H3" s="151"/>
      <c r="I3" s="150"/>
      <c r="J3" s="150"/>
      <c r="K3" s="4" t="s">
        <v>97</v>
      </c>
    </row>
    <row r="4" spans="1:21" ht="12.75" x14ac:dyDescent="0.2">
      <c r="B4" s="150"/>
      <c r="C4" s="151"/>
      <c r="D4" s="151"/>
      <c r="E4" s="151"/>
      <c r="F4" s="151"/>
      <c r="G4" s="151"/>
      <c r="H4" s="151"/>
      <c r="I4" s="150"/>
      <c r="J4" s="150"/>
      <c r="K4" s="4" t="s">
        <v>351</v>
      </c>
    </row>
    <row r="5" spans="1:21" x14ac:dyDescent="0.2">
      <c r="B5" s="150"/>
      <c r="C5" s="151"/>
      <c r="D5" s="151"/>
      <c r="E5" s="151"/>
      <c r="F5" s="151"/>
      <c r="G5" s="151"/>
      <c r="H5" s="151"/>
      <c r="I5" s="150"/>
      <c r="J5" s="150"/>
      <c r="K5" s="153" t="s">
        <v>352</v>
      </c>
    </row>
    <row r="6" spans="1:21" x14ac:dyDescent="0.2">
      <c r="A6" s="154" t="s">
        <v>89</v>
      </c>
      <c r="B6" s="150"/>
      <c r="C6" s="155" t="str">
        <f>Ф1!C6</f>
        <v>Ulba Metallurgical Plant JSC</v>
      </c>
      <c r="D6" s="151"/>
      <c r="E6" s="151"/>
      <c r="F6" s="151"/>
      <c r="G6" s="151"/>
      <c r="H6" s="151"/>
      <c r="I6" s="150"/>
      <c r="J6" s="150"/>
      <c r="K6" s="150"/>
    </row>
    <row r="7" spans="1:21" x14ac:dyDescent="0.2">
      <c r="A7" s="154"/>
      <c r="B7" s="150"/>
      <c r="C7" s="156"/>
      <c r="D7" s="151"/>
      <c r="E7" s="151"/>
      <c r="F7" s="151"/>
      <c r="G7" s="151"/>
      <c r="H7" s="151"/>
      <c r="I7" s="150"/>
      <c r="J7" s="150"/>
      <c r="K7" s="150"/>
    </row>
    <row r="8" spans="1:21" ht="12.75" x14ac:dyDescent="0.2">
      <c r="A8" s="72" t="s">
        <v>354</v>
      </c>
      <c r="B8" s="150"/>
      <c r="C8" s="156"/>
      <c r="D8" s="151"/>
      <c r="E8" s="151"/>
      <c r="F8" s="151"/>
      <c r="G8" s="151"/>
      <c r="H8" s="151"/>
      <c r="I8" s="150"/>
      <c r="J8" s="150"/>
      <c r="K8" s="150"/>
    </row>
    <row r="9" spans="1:21" x14ac:dyDescent="0.2">
      <c r="A9" s="154"/>
      <c r="B9" s="150"/>
      <c r="C9" s="156"/>
      <c r="D9" s="151"/>
      <c r="E9" s="151"/>
      <c r="F9" s="151"/>
      <c r="G9" s="151"/>
      <c r="H9" s="151"/>
      <c r="I9" s="150"/>
      <c r="J9" s="150"/>
      <c r="K9" s="150"/>
    </row>
    <row r="10" spans="1:21" x14ac:dyDescent="0.2">
      <c r="A10" s="154" t="s">
        <v>227</v>
      </c>
      <c r="B10" s="150"/>
      <c r="C10" s="157">
        <f>Ф1!C16</f>
        <v>44196</v>
      </c>
      <c r="D10" s="151"/>
      <c r="E10" s="151"/>
      <c r="F10" s="151"/>
      <c r="G10" s="151"/>
      <c r="H10" s="151"/>
      <c r="I10" s="150"/>
      <c r="J10" s="150"/>
      <c r="K10" s="150"/>
    </row>
    <row r="11" spans="1:21" x14ac:dyDescent="0.2">
      <c r="A11" s="158"/>
      <c r="B11" s="158"/>
      <c r="C11" s="159"/>
      <c r="D11" s="159"/>
      <c r="E11" s="159"/>
      <c r="F11" s="159"/>
      <c r="G11" s="159"/>
      <c r="H11" s="159"/>
      <c r="I11" s="158"/>
      <c r="J11" s="158"/>
      <c r="K11" s="160" t="s">
        <v>353</v>
      </c>
    </row>
    <row r="12" spans="1:21" s="161" customFormat="1" ht="38.25" customHeight="1" x14ac:dyDescent="0.2">
      <c r="A12" s="241" t="s">
        <v>230</v>
      </c>
      <c r="B12" s="241" t="s">
        <v>111</v>
      </c>
      <c r="C12" s="243" t="s">
        <v>355</v>
      </c>
      <c r="D12" s="244"/>
      <c r="E12" s="244"/>
      <c r="F12" s="244"/>
      <c r="G12" s="244"/>
      <c r="H12" s="245"/>
      <c r="I12" s="241" t="s">
        <v>360</v>
      </c>
      <c r="J12" s="241" t="s">
        <v>361</v>
      </c>
      <c r="K12" s="241" t="s">
        <v>362</v>
      </c>
    </row>
    <row r="13" spans="1:21" s="161" customFormat="1" ht="48" x14ac:dyDescent="0.2">
      <c r="A13" s="242"/>
      <c r="B13" s="242"/>
      <c r="C13" s="162" t="s">
        <v>356</v>
      </c>
      <c r="D13" s="162" t="s">
        <v>206</v>
      </c>
      <c r="E13" s="162" t="s">
        <v>357</v>
      </c>
      <c r="F13" s="162" t="s">
        <v>359</v>
      </c>
      <c r="G13" s="162" t="s">
        <v>358</v>
      </c>
      <c r="H13" s="162" t="s">
        <v>210</v>
      </c>
      <c r="I13" s="242"/>
      <c r="J13" s="242"/>
      <c r="K13" s="242"/>
    </row>
    <row r="14" spans="1:21" s="167" customFormat="1" x14ac:dyDescent="0.2">
      <c r="A14" s="163" t="s">
        <v>364</v>
      </c>
      <c r="B14" s="164" t="s">
        <v>0</v>
      </c>
      <c r="C14" s="165">
        <v>2755985</v>
      </c>
      <c r="D14" s="165"/>
      <c r="E14" s="165"/>
      <c r="F14" s="165">
        <v>244174</v>
      </c>
      <c r="G14" s="165">
        <v>63727654</v>
      </c>
      <c r="H14" s="165"/>
      <c r="I14" s="166">
        <f>SUM(C14:H14)</f>
        <v>66727813</v>
      </c>
      <c r="J14" s="166"/>
      <c r="K14" s="166">
        <f t="shared" ref="K14:K18" si="0">I14+J14</f>
        <v>66727813</v>
      </c>
      <c r="L14" s="232"/>
      <c r="M14" s="232"/>
      <c r="N14" s="232"/>
      <c r="O14" s="232"/>
      <c r="P14" s="232"/>
      <c r="Q14" s="232"/>
      <c r="R14" s="232"/>
      <c r="S14" s="232"/>
      <c r="T14" s="232"/>
      <c r="U14" s="232"/>
    </row>
    <row r="15" spans="1:21" x14ac:dyDescent="0.2">
      <c r="A15" s="168" t="s">
        <v>393</v>
      </c>
      <c r="B15" s="169" t="s">
        <v>1</v>
      </c>
      <c r="C15" s="165"/>
      <c r="D15" s="165"/>
      <c r="E15" s="165"/>
      <c r="F15" s="165"/>
      <c r="G15" s="165"/>
      <c r="H15" s="165"/>
      <c r="I15" s="166">
        <f>SUM(C15:H15)</f>
        <v>0</v>
      </c>
      <c r="J15" s="166"/>
      <c r="K15" s="166">
        <f t="shared" si="0"/>
        <v>0</v>
      </c>
      <c r="L15" s="232"/>
      <c r="M15" s="232"/>
      <c r="N15" s="232"/>
      <c r="O15" s="232"/>
      <c r="P15" s="232"/>
      <c r="Q15" s="232"/>
      <c r="R15" s="232"/>
      <c r="S15" s="232"/>
      <c r="T15" s="232"/>
    </row>
    <row r="16" spans="1:21" x14ac:dyDescent="0.2">
      <c r="A16" s="168" t="s">
        <v>365</v>
      </c>
      <c r="B16" s="169" t="s">
        <v>37</v>
      </c>
      <c r="C16" s="166">
        <f t="shared" ref="C16:H16" si="1">C14+C15</f>
        <v>2755985</v>
      </c>
      <c r="D16" s="166">
        <f t="shared" si="1"/>
        <v>0</v>
      </c>
      <c r="E16" s="166">
        <f t="shared" si="1"/>
        <v>0</v>
      </c>
      <c r="F16" s="166">
        <f t="shared" si="1"/>
        <v>244174</v>
      </c>
      <c r="G16" s="166">
        <f t="shared" si="1"/>
        <v>63727654</v>
      </c>
      <c r="H16" s="166">
        <f t="shared" si="1"/>
        <v>0</v>
      </c>
      <c r="I16" s="166">
        <f t="shared" ref="I16:I19" si="2">SUM(C16:H16)</f>
        <v>66727813</v>
      </c>
      <c r="J16" s="166">
        <f>J14+J15</f>
        <v>0</v>
      </c>
      <c r="K16" s="166">
        <f t="shared" si="0"/>
        <v>66727813</v>
      </c>
      <c r="L16" s="232"/>
      <c r="M16" s="232"/>
      <c r="N16" s="232"/>
      <c r="O16" s="232"/>
      <c r="P16" s="232"/>
      <c r="Q16" s="232"/>
      <c r="R16" s="232"/>
      <c r="S16" s="232"/>
      <c r="T16" s="232"/>
    </row>
    <row r="17" spans="1:20" x14ac:dyDescent="0.2">
      <c r="A17" s="225" t="s">
        <v>366</v>
      </c>
      <c r="B17" s="169" t="s">
        <v>18</v>
      </c>
      <c r="C17" s="166">
        <f t="shared" ref="C17:H17" si="3">C18+C19</f>
        <v>0</v>
      </c>
      <c r="D17" s="166">
        <f t="shared" si="3"/>
        <v>0</v>
      </c>
      <c r="E17" s="166">
        <f t="shared" si="3"/>
        <v>0</v>
      </c>
      <c r="F17" s="166">
        <f t="shared" si="3"/>
        <v>-87600</v>
      </c>
      <c r="G17" s="166">
        <f t="shared" si="3"/>
        <v>3269889</v>
      </c>
      <c r="H17" s="166">
        <f t="shared" si="3"/>
        <v>0</v>
      </c>
      <c r="I17" s="166">
        <f t="shared" si="2"/>
        <v>3182289</v>
      </c>
      <c r="J17" s="166">
        <f>J18+J19</f>
        <v>0</v>
      </c>
      <c r="K17" s="166">
        <f t="shared" si="0"/>
        <v>3182289</v>
      </c>
      <c r="L17" s="232"/>
      <c r="M17" s="232"/>
      <c r="N17" s="232"/>
      <c r="O17" s="232"/>
      <c r="P17" s="232"/>
      <c r="Q17" s="232"/>
      <c r="R17" s="232"/>
      <c r="S17" s="232"/>
      <c r="T17" s="232"/>
    </row>
    <row r="18" spans="1:20" x14ac:dyDescent="0.2">
      <c r="A18" s="168" t="s">
        <v>367</v>
      </c>
      <c r="B18" s="169" t="s">
        <v>38</v>
      </c>
      <c r="C18" s="170"/>
      <c r="D18" s="170"/>
      <c r="E18" s="170"/>
      <c r="F18" s="170"/>
      <c r="G18" s="165">
        <v>3267132</v>
      </c>
      <c r="H18" s="165"/>
      <c r="I18" s="166">
        <f t="shared" si="2"/>
        <v>3267132</v>
      </c>
      <c r="J18" s="166"/>
      <c r="K18" s="166">
        <f t="shared" si="0"/>
        <v>3267132</v>
      </c>
      <c r="L18" s="232"/>
      <c r="M18" s="232"/>
      <c r="N18" s="232"/>
      <c r="O18" s="232"/>
      <c r="P18" s="232"/>
      <c r="Q18" s="232"/>
      <c r="R18" s="232"/>
      <c r="S18" s="232"/>
      <c r="T18" s="232"/>
    </row>
    <row r="19" spans="1:20" x14ac:dyDescent="0.2">
      <c r="A19" s="225" t="s">
        <v>368</v>
      </c>
      <c r="B19" s="169" t="s">
        <v>39</v>
      </c>
      <c r="C19" s="166">
        <f t="shared" ref="C19:H19" si="4">SUM(C21:C29)</f>
        <v>0</v>
      </c>
      <c r="D19" s="166">
        <f t="shared" si="4"/>
        <v>0</v>
      </c>
      <c r="E19" s="166">
        <f t="shared" si="4"/>
        <v>0</v>
      </c>
      <c r="F19" s="166">
        <f t="shared" si="4"/>
        <v>-87600</v>
      </c>
      <c r="G19" s="166">
        <f t="shared" si="4"/>
        <v>2757</v>
      </c>
      <c r="H19" s="166">
        <f t="shared" si="4"/>
        <v>0</v>
      </c>
      <c r="I19" s="166">
        <f t="shared" si="2"/>
        <v>-84843</v>
      </c>
      <c r="J19" s="171">
        <f>SUM(J21:J29)</f>
        <v>0</v>
      </c>
      <c r="K19" s="166">
        <f>I19+J19</f>
        <v>-84843</v>
      </c>
      <c r="L19" s="232"/>
      <c r="M19" s="232"/>
      <c r="N19" s="232"/>
      <c r="O19" s="232"/>
      <c r="P19" s="232"/>
      <c r="Q19" s="232"/>
      <c r="R19" s="232"/>
      <c r="S19" s="232"/>
      <c r="T19" s="232"/>
    </row>
    <row r="20" spans="1:20" x14ac:dyDescent="0.2">
      <c r="A20" s="225" t="s">
        <v>232</v>
      </c>
      <c r="B20" s="169"/>
      <c r="C20" s="165"/>
      <c r="D20" s="165"/>
      <c r="E20" s="165"/>
      <c r="F20" s="165"/>
      <c r="G20" s="165"/>
      <c r="H20" s="165"/>
      <c r="I20" s="172"/>
      <c r="J20" s="165"/>
      <c r="K20" s="165"/>
      <c r="L20" s="232"/>
      <c r="M20" s="232"/>
      <c r="N20" s="232"/>
      <c r="O20" s="232"/>
      <c r="P20" s="232"/>
      <c r="Q20" s="232"/>
      <c r="R20" s="232"/>
      <c r="S20" s="232"/>
      <c r="T20" s="232"/>
    </row>
    <row r="21" spans="1:20" ht="24" x14ac:dyDescent="0.2">
      <c r="A21" s="168" t="s">
        <v>369</v>
      </c>
      <c r="B21" s="169" t="s">
        <v>40</v>
      </c>
      <c r="C21" s="170"/>
      <c r="D21" s="170"/>
      <c r="E21" s="170"/>
      <c r="F21" s="165"/>
      <c r="G21" s="170"/>
      <c r="H21" s="170"/>
      <c r="I21" s="173"/>
      <c r="J21" s="173"/>
      <c r="K21" s="174">
        <f t="shared" ref="K21:K47" si="5">I21+J21</f>
        <v>0</v>
      </c>
      <c r="L21" s="232"/>
      <c r="M21" s="232"/>
      <c r="N21" s="232"/>
      <c r="O21" s="232"/>
      <c r="P21" s="232"/>
      <c r="Q21" s="232"/>
      <c r="R21" s="232"/>
      <c r="S21" s="232"/>
      <c r="T21" s="232"/>
    </row>
    <row r="22" spans="1:20" ht="24" x14ac:dyDescent="0.2">
      <c r="A22" s="168" t="s">
        <v>370</v>
      </c>
      <c r="B22" s="169" t="s">
        <v>41</v>
      </c>
      <c r="C22" s="170"/>
      <c r="D22" s="170"/>
      <c r="E22" s="170"/>
      <c r="F22" s="165"/>
      <c r="G22" s="165"/>
      <c r="H22" s="165"/>
      <c r="I22" s="166">
        <f>SUM(C22:H22)</f>
        <v>0</v>
      </c>
      <c r="J22" s="166"/>
      <c r="K22" s="174">
        <f t="shared" si="5"/>
        <v>0</v>
      </c>
      <c r="L22" s="232"/>
      <c r="M22" s="232"/>
      <c r="N22" s="232"/>
      <c r="O22" s="232"/>
      <c r="P22" s="232"/>
      <c r="Q22" s="232"/>
      <c r="R22" s="232"/>
      <c r="S22" s="232"/>
      <c r="T22" s="232"/>
    </row>
    <row r="23" spans="1:20" x14ac:dyDescent="0.2">
      <c r="A23" s="168" t="s">
        <v>371</v>
      </c>
      <c r="B23" s="169" t="s">
        <v>42</v>
      </c>
      <c r="C23" s="170"/>
      <c r="D23" s="170"/>
      <c r="E23" s="170"/>
      <c r="F23" s="165"/>
      <c r="G23" s="165"/>
      <c r="H23" s="165"/>
      <c r="I23" s="173"/>
      <c r="J23" s="173"/>
      <c r="K23" s="174">
        <f t="shared" si="5"/>
        <v>0</v>
      </c>
      <c r="L23" s="232"/>
      <c r="M23" s="232"/>
      <c r="N23" s="232"/>
      <c r="O23" s="232"/>
      <c r="P23" s="232"/>
      <c r="Q23" s="232"/>
      <c r="R23" s="232"/>
      <c r="S23" s="232"/>
      <c r="T23" s="232"/>
    </row>
    <row r="24" spans="1:20" ht="24" x14ac:dyDescent="0.2">
      <c r="A24" s="225" t="s">
        <v>372</v>
      </c>
      <c r="B24" s="169" t="s">
        <v>43</v>
      </c>
      <c r="C24" s="170"/>
      <c r="D24" s="170"/>
      <c r="E24" s="170"/>
      <c r="F24" s="165"/>
      <c r="G24" s="165">
        <v>-2166</v>
      </c>
      <c r="H24" s="165"/>
      <c r="I24" s="166">
        <f t="shared" ref="I24:I30" si="6">SUM(C24:H24)</f>
        <v>-2166</v>
      </c>
      <c r="J24" s="166"/>
      <c r="K24" s="174">
        <f t="shared" si="5"/>
        <v>-2166</v>
      </c>
      <c r="L24" s="232"/>
      <c r="M24" s="232"/>
      <c r="N24" s="232"/>
      <c r="O24" s="232"/>
      <c r="P24" s="232"/>
      <c r="Q24" s="232"/>
      <c r="R24" s="232"/>
      <c r="S24" s="232"/>
      <c r="T24" s="232"/>
    </row>
    <row r="25" spans="1:20" x14ac:dyDescent="0.2">
      <c r="A25" s="168" t="s">
        <v>373</v>
      </c>
      <c r="B25" s="169" t="s">
        <v>44</v>
      </c>
      <c r="C25" s="170"/>
      <c r="D25" s="170"/>
      <c r="E25" s="170"/>
      <c r="F25" s="165"/>
      <c r="G25" s="165">
        <v>4923</v>
      </c>
      <c r="H25" s="165"/>
      <c r="I25" s="166">
        <f t="shared" si="6"/>
        <v>4923</v>
      </c>
      <c r="J25" s="166"/>
      <c r="K25" s="174">
        <f t="shared" si="5"/>
        <v>4923</v>
      </c>
      <c r="L25" s="232"/>
      <c r="M25" s="232"/>
      <c r="N25" s="232"/>
      <c r="O25" s="232"/>
      <c r="P25" s="232"/>
      <c r="Q25" s="232"/>
      <c r="R25" s="232"/>
      <c r="S25" s="232"/>
      <c r="T25" s="232"/>
    </row>
    <row r="26" spans="1:20" x14ac:dyDescent="0.2">
      <c r="A26" s="168" t="s">
        <v>374</v>
      </c>
      <c r="B26" s="169" t="s">
        <v>45</v>
      </c>
      <c r="C26" s="170"/>
      <c r="D26" s="170"/>
      <c r="E26" s="170"/>
      <c r="F26" s="165"/>
      <c r="G26" s="165"/>
      <c r="H26" s="165"/>
      <c r="I26" s="166">
        <f t="shared" si="6"/>
        <v>0</v>
      </c>
      <c r="J26" s="166"/>
      <c r="K26" s="174">
        <f t="shared" si="5"/>
        <v>0</v>
      </c>
      <c r="L26" s="232"/>
      <c r="M26" s="232"/>
      <c r="N26" s="232"/>
      <c r="O26" s="232"/>
      <c r="P26" s="232"/>
      <c r="Q26" s="232"/>
      <c r="R26" s="232"/>
      <c r="S26" s="232"/>
      <c r="T26" s="232"/>
    </row>
    <row r="27" spans="1:20" x14ac:dyDescent="0.2">
      <c r="A27" s="225" t="s">
        <v>375</v>
      </c>
      <c r="B27" s="169" t="s">
        <v>46</v>
      </c>
      <c r="C27" s="170"/>
      <c r="D27" s="170"/>
      <c r="E27" s="170"/>
      <c r="F27" s="165"/>
      <c r="G27" s="165"/>
      <c r="H27" s="165"/>
      <c r="I27" s="166">
        <f t="shared" si="6"/>
        <v>0</v>
      </c>
      <c r="J27" s="166"/>
      <c r="K27" s="174">
        <f t="shared" si="5"/>
        <v>0</v>
      </c>
      <c r="L27" s="232"/>
      <c r="M27" s="232"/>
      <c r="N27" s="232"/>
      <c r="O27" s="232"/>
      <c r="P27" s="232"/>
      <c r="Q27" s="232"/>
      <c r="R27" s="232"/>
      <c r="S27" s="232"/>
      <c r="T27" s="232"/>
    </row>
    <row r="28" spans="1:20" x14ac:dyDescent="0.2">
      <c r="A28" s="168" t="s">
        <v>376</v>
      </c>
      <c r="B28" s="169" t="s">
        <v>47</v>
      </c>
      <c r="C28" s="165"/>
      <c r="D28" s="165"/>
      <c r="E28" s="165"/>
      <c r="F28" s="165"/>
      <c r="G28" s="165"/>
      <c r="H28" s="165"/>
      <c r="I28" s="166">
        <f t="shared" si="6"/>
        <v>0</v>
      </c>
      <c r="J28" s="166"/>
      <c r="K28" s="174">
        <f t="shared" si="5"/>
        <v>0</v>
      </c>
      <c r="L28" s="232"/>
      <c r="M28" s="232"/>
      <c r="N28" s="232"/>
      <c r="O28" s="232"/>
      <c r="P28" s="232"/>
      <c r="Q28" s="232"/>
      <c r="R28" s="232"/>
      <c r="S28" s="232"/>
      <c r="T28" s="232"/>
    </row>
    <row r="29" spans="1:20" s="180" customFormat="1" x14ac:dyDescent="0.2">
      <c r="A29" s="225" t="s">
        <v>377</v>
      </c>
      <c r="B29" s="175" t="s">
        <v>48</v>
      </c>
      <c r="C29" s="176"/>
      <c r="D29" s="176"/>
      <c r="E29" s="176"/>
      <c r="F29" s="177">
        <v>-87600</v>
      </c>
      <c r="G29" s="177"/>
      <c r="H29" s="177"/>
      <c r="I29" s="178">
        <f t="shared" si="6"/>
        <v>-87600</v>
      </c>
      <c r="J29" s="178"/>
      <c r="K29" s="179">
        <f t="shared" si="5"/>
        <v>-87600</v>
      </c>
      <c r="L29" s="232"/>
      <c r="M29" s="232"/>
      <c r="N29" s="232"/>
      <c r="O29" s="232"/>
      <c r="P29" s="232"/>
      <c r="Q29" s="232"/>
      <c r="R29" s="232"/>
      <c r="S29" s="232"/>
      <c r="T29" s="232"/>
    </row>
    <row r="30" spans="1:20" x14ac:dyDescent="0.2">
      <c r="A30" s="225" t="s">
        <v>378</v>
      </c>
      <c r="B30" s="169" t="s">
        <v>49</v>
      </c>
      <c r="C30" s="181">
        <f>SUM(C32,C37:C45)</f>
        <v>0</v>
      </c>
      <c r="D30" s="181">
        <f t="shared" ref="D30:J30" si="7">SUM(D32,D37:D45)</f>
        <v>0</v>
      </c>
      <c r="E30" s="181">
        <f t="shared" si="7"/>
        <v>0</v>
      </c>
      <c r="F30" s="181">
        <f t="shared" si="7"/>
        <v>0</v>
      </c>
      <c r="G30" s="181">
        <f t="shared" si="7"/>
        <v>-300184</v>
      </c>
      <c r="H30" s="181">
        <f t="shared" si="7"/>
        <v>0</v>
      </c>
      <c r="I30" s="166">
        <f t="shared" si="6"/>
        <v>-300184</v>
      </c>
      <c r="J30" s="171">
        <f t="shared" si="7"/>
        <v>0</v>
      </c>
      <c r="K30" s="166">
        <f t="shared" si="5"/>
        <v>-300184</v>
      </c>
      <c r="L30" s="232"/>
      <c r="M30" s="232"/>
      <c r="N30" s="232"/>
      <c r="O30" s="232"/>
      <c r="P30" s="232"/>
      <c r="Q30" s="232"/>
      <c r="R30" s="232"/>
      <c r="S30" s="232"/>
      <c r="T30" s="232"/>
    </row>
    <row r="31" spans="1:20" x14ac:dyDescent="0.2">
      <c r="A31" s="168" t="s">
        <v>232</v>
      </c>
      <c r="B31" s="169"/>
      <c r="C31" s="182"/>
      <c r="D31" s="182"/>
      <c r="E31" s="182"/>
      <c r="F31" s="182"/>
      <c r="G31" s="182"/>
      <c r="H31" s="182"/>
      <c r="I31" s="166"/>
      <c r="J31" s="172"/>
      <c r="K31" s="166"/>
      <c r="L31" s="232"/>
      <c r="M31" s="232"/>
      <c r="N31" s="232"/>
      <c r="O31" s="232"/>
      <c r="P31" s="232"/>
      <c r="Q31" s="232"/>
      <c r="R31" s="232"/>
      <c r="S31" s="232"/>
      <c r="T31" s="232"/>
    </row>
    <row r="32" spans="1:20" x14ac:dyDescent="0.2">
      <c r="A32" s="225" t="s">
        <v>379</v>
      </c>
      <c r="B32" s="169" t="s">
        <v>50</v>
      </c>
      <c r="C32" s="181">
        <f t="shared" ref="C32:H32" si="8">SUM(C34:C36)</f>
        <v>0</v>
      </c>
      <c r="D32" s="181">
        <f t="shared" si="8"/>
        <v>0</v>
      </c>
      <c r="E32" s="181">
        <f t="shared" si="8"/>
        <v>0</v>
      </c>
      <c r="F32" s="181">
        <f t="shared" si="8"/>
        <v>0</v>
      </c>
      <c r="G32" s="181">
        <f t="shared" si="8"/>
        <v>0</v>
      </c>
      <c r="H32" s="181">
        <f t="shared" si="8"/>
        <v>0</v>
      </c>
      <c r="I32" s="166">
        <f>SUM(C32:H32)</f>
        <v>0</v>
      </c>
      <c r="J32" s="171">
        <f>SUM(J34:J36)</f>
        <v>0</v>
      </c>
      <c r="K32" s="166">
        <f t="shared" si="5"/>
        <v>0</v>
      </c>
      <c r="L32" s="232"/>
      <c r="M32" s="232"/>
      <c r="N32" s="232"/>
      <c r="O32" s="232"/>
      <c r="P32" s="232"/>
      <c r="Q32" s="232"/>
      <c r="R32" s="232"/>
      <c r="S32" s="232"/>
      <c r="T32" s="232"/>
    </row>
    <row r="33" spans="1:20" x14ac:dyDescent="0.2">
      <c r="A33" s="168" t="s">
        <v>232</v>
      </c>
      <c r="B33" s="169"/>
      <c r="C33" s="182"/>
      <c r="D33" s="182"/>
      <c r="E33" s="182"/>
      <c r="F33" s="182"/>
      <c r="G33" s="182"/>
      <c r="H33" s="182"/>
      <c r="I33" s="165"/>
      <c r="J33" s="172"/>
      <c r="K33" s="166"/>
      <c r="L33" s="232"/>
      <c r="M33" s="232"/>
      <c r="N33" s="232"/>
      <c r="O33" s="232"/>
      <c r="P33" s="232"/>
      <c r="Q33" s="232"/>
      <c r="R33" s="232"/>
      <c r="S33" s="232"/>
      <c r="T33" s="232"/>
    </row>
    <row r="34" spans="1:20" x14ac:dyDescent="0.2">
      <c r="A34" s="225" t="s">
        <v>380</v>
      </c>
      <c r="B34" s="169"/>
      <c r="C34" s="165"/>
      <c r="D34" s="165"/>
      <c r="E34" s="165"/>
      <c r="F34" s="165"/>
      <c r="G34" s="165"/>
      <c r="H34" s="165"/>
      <c r="I34" s="166">
        <f>SUM(C34:H34)</f>
        <v>0</v>
      </c>
      <c r="J34" s="166"/>
      <c r="K34" s="166">
        <f t="shared" si="5"/>
        <v>0</v>
      </c>
      <c r="L34" s="232"/>
      <c r="M34" s="232"/>
      <c r="N34" s="232"/>
      <c r="O34" s="232"/>
      <c r="P34" s="232"/>
      <c r="Q34" s="232"/>
      <c r="R34" s="232"/>
      <c r="S34" s="232"/>
      <c r="T34" s="232"/>
    </row>
    <row r="35" spans="1:20" x14ac:dyDescent="0.2">
      <c r="A35" s="225" t="s">
        <v>381</v>
      </c>
      <c r="B35" s="169"/>
      <c r="C35" s="165"/>
      <c r="D35" s="165"/>
      <c r="E35" s="165"/>
      <c r="F35" s="165"/>
      <c r="G35" s="165"/>
      <c r="H35" s="165"/>
      <c r="I35" s="166">
        <f t="shared" ref="I35:I81" si="9">SUM(C35:H35)</f>
        <v>0</v>
      </c>
      <c r="J35" s="166"/>
      <c r="K35" s="166">
        <f t="shared" si="5"/>
        <v>0</v>
      </c>
      <c r="L35" s="232"/>
      <c r="M35" s="232"/>
      <c r="N35" s="232"/>
      <c r="O35" s="232"/>
      <c r="P35" s="232"/>
      <c r="Q35" s="232"/>
      <c r="R35" s="232"/>
      <c r="S35" s="232"/>
      <c r="T35" s="232"/>
    </row>
    <row r="36" spans="1:20" x14ac:dyDescent="0.2">
      <c r="A36" s="225" t="s">
        <v>382</v>
      </c>
      <c r="B36" s="169"/>
      <c r="C36" s="165"/>
      <c r="D36" s="165"/>
      <c r="E36" s="165"/>
      <c r="F36" s="165"/>
      <c r="G36" s="165"/>
      <c r="H36" s="165"/>
      <c r="I36" s="166">
        <f t="shared" si="9"/>
        <v>0</v>
      </c>
      <c r="J36" s="166"/>
      <c r="K36" s="166">
        <f t="shared" si="5"/>
        <v>0</v>
      </c>
      <c r="L36" s="232"/>
      <c r="M36" s="232"/>
      <c r="N36" s="232"/>
      <c r="O36" s="232"/>
      <c r="P36" s="232"/>
      <c r="Q36" s="232"/>
      <c r="R36" s="232"/>
      <c r="S36" s="232"/>
      <c r="T36" s="232"/>
    </row>
    <row r="37" spans="1:20" x14ac:dyDescent="0.2">
      <c r="A37" s="225" t="s">
        <v>383</v>
      </c>
      <c r="B37" s="169" t="s">
        <v>51</v>
      </c>
      <c r="C37" s="165"/>
      <c r="D37" s="165"/>
      <c r="E37" s="165"/>
      <c r="F37" s="165"/>
      <c r="G37" s="165"/>
      <c r="H37" s="165"/>
      <c r="I37" s="166">
        <f t="shared" si="9"/>
        <v>0</v>
      </c>
      <c r="J37" s="166"/>
      <c r="K37" s="166">
        <f t="shared" si="5"/>
        <v>0</v>
      </c>
      <c r="L37" s="232"/>
      <c r="M37" s="232"/>
      <c r="N37" s="232"/>
      <c r="O37" s="232"/>
      <c r="P37" s="232"/>
      <c r="Q37" s="232"/>
      <c r="R37" s="232"/>
      <c r="S37" s="232"/>
      <c r="T37" s="232"/>
    </row>
    <row r="38" spans="1:20" x14ac:dyDescent="0.2">
      <c r="A38" s="225" t="s">
        <v>384</v>
      </c>
      <c r="B38" s="169" t="s">
        <v>52</v>
      </c>
      <c r="C38" s="165"/>
      <c r="D38" s="165"/>
      <c r="E38" s="165"/>
      <c r="F38" s="165"/>
      <c r="G38" s="165"/>
      <c r="H38" s="165"/>
      <c r="I38" s="166">
        <f t="shared" si="9"/>
        <v>0</v>
      </c>
      <c r="J38" s="166"/>
      <c r="K38" s="166">
        <f t="shared" si="5"/>
        <v>0</v>
      </c>
      <c r="L38" s="232"/>
      <c r="M38" s="232"/>
      <c r="N38" s="232"/>
      <c r="O38" s="232"/>
      <c r="P38" s="232"/>
      <c r="Q38" s="232"/>
      <c r="R38" s="232"/>
      <c r="S38" s="232"/>
      <c r="T38" s="232"/>
    </row>
    <row r="39" spans="1:20" x14ac:dyDescent="0.2">
      <c r="A39" s="225" t="s">
        <v>385</v>
      </c>
      <c r="B39" s="169" t="s">
        <v>53</v>
      </c>
      <c r="C39" s="165"/>
      <c r="D39" s="165"/>
      <c r="E39" s="165"/>
      <c r="F39" s="165"/>
      <c r="G39" s="165"/>
      <c r="H39" s="165"/>
      <c r="I39" s="166">
        <f t="shared" si="9"/>
        <v>0</v>
      </c>
      <c r="J39" s="166"/>
      <c r="K39" s="166">
        <f t="shared" si="5"/>
        <v>0</v>
      </c>
      <c r="L39" s="232"/>
      <c r="M39" s="232"/>
      <c r="N39" s="232"/>
      <c r="O39" s="232"/>
      <c r="P39" s="232"/>
      <c r="Q39" s="232"/>
      <c r="R39" s="232"/>
      <c r="S39" s="232"/>
      <c r="T39" s="232"/>
    </row>
    <row r="40" spans="1:20" x14ac:dyDescent="0.2">
      <c r="A40" s="225" t="s">
        <v>386</v>
      </c>
      <c r="B40" s="169" t="s">
        <v>54</v>
      </c>
      <c r="C40" s="165"/>
      <c r="D40" s="165"/>
      <c r="E40" s="165"/>
      <c r="F40" s="165"/>
      <c r="G40" s="165"/>
      <c r="H40" s="165"/>
      <c r="I40" s="166">
        <f t="shared" si="9"/>
        <v>0</v>
      </c>
      <c r="J40" s="166"/>
      <c r="K40" s="166">
        <f t="shared" si="5"/>
        <v>0</v>
      </c>
      <c r="L40" s="232"/>
      <c r="M40" s="232"/>
      <c r="N40" s="232"/>
      <c r="O40" s="232"/>
      <c r="P40" s="232"/>
      <c r="Q40" s="232"/>
      <c r="R40" s="232"/>
      <c r="S40" s="232"/>
      <c r="T40" s="232"/>
    </row>
    <row r="41" spans="1:20" x14ac:dyDescent="0.2">
      <c r="A41" s="225" t="s">
        <v>387</v>
      </c>
      <c r="B41" s="169" t="s">
        <v>55</v>
      </c>
      <c r="C41" s="165"/>
      <c r="D41" s="165"/>
      <c r="E41" s="165"/>
      <c r="F41" s="165"/>
      <c r="G41" s="165">
        <v>-300184</v>
      </c>
      <c r="H41" s="165"/>
      <c r="I41" s="166">
        <f t="shared" si="9"/>
        <v>-300184</v>
      </c>
      <c r="J41" s="166"/>
      <c r="K41" s="166">
        <f t="shared" si="5"/>
        <v>-300184</v>
      </c>
      <c r="L41" s="232"/>
      <c r="M41" s="232"/>
      <c r="N41" s="232"/>
      <c r="O41" s="232"/>
      <c r="P41" s="232"/>
      <c r="Q41" s="232"/>
      <c r="R41" s="232"/>
      <c r="S41" s="232"/>
      <c r="T41" s="232"/>
    </row>
    <row r="42" spans="1:20" x14ac:dyDescent="0.2">
      <c r="A42" s="225" t="s">
        <v>388</v>
      </c>
      <c r="B42" s="169" t="s">
        <v>56</v>
      </c>
      <c r="C42" s="165"/>
      <c r="D42" s="165"/>
      <c r="E42" s="165"/>
      <c r="F42" s="165"/>
      <c r="G42" s="165"/>
      <c r="H42" s="165"/>
      <c r="I42" s="166">
        <f t="shared" si="9"/>
        <v>0</v>
      </c>
      <c r="J42" s="166"/>
      <c r="K42" s="166">
        <f t="shared" si="5"/>
        <v>0</v>
      </c>
      <c r="L42" s="232"/>
      <c r="M42" s="232"/>
      <c r="N42" s="232"/>
      <c r="O42" s="232"/>
      <c r="P42" s="232"/>
      <c r="Q42" s="232"/>
      <c r="R42" s="232"/>
      <c r="S42" s="232"/>
      <c r="T42" s="232"/>
    </row>
    <row r="43" spans="1:20" x14ac:dyDescent="0.2">
      <c r="A43" s="225" t="s">
        <v>389</v>
      </c>
      <c r="B43" s="169" t="s">
        <v>57</v>
      </c>
      <c r="C43" s="165"/>
      <c r="D43" s="165"/>
      <c r="E43" s="165"/>
      <c r="F43" s="165"/>
      <c r="G43" s="165"/>
      <c r="H43" s="165"/>
      <c r="I43" s="166">
        <f t="shared" si="9"/>
        <v>0</v>
      </c>
      <c r="J43" s="166"/>
      <c r="K43" s="166">
        <f t="shared" si="5"/>
        <v>0</v>
      </c>
      <c r="L43" s="232"/>
      <c r="M43" s="232"/>
      <c r="N43" s="232"/>
      <c r="O43" s="232"/>
      <c r="P43" s="232"/>
      <c r="Q43" s="232"/>
      <c r="R43" s="232"/>
      <c r="S43" s="232"/>
      <c r="T43" s="232"/>
    </row>
    <row r="44" spans="1:20" x14ac:dyDescent="0.2">
      <c r="A44" s="168" t="s">
        <v>390</v>
      </c>
      <c r="B44" s="169" t="s">
        <v>58</v>
      </c>
      <c r="C44" s="165"/>
      <c r="D44" s="165"/>
      <c r="E44" s="165"/>
      <c r="F44" s="165"/>
      <c r="G44" s="165"/>
      <c r="H44" s="165"/>
      <c r="I44" s="166">
        <f t="shared" si="9"/>
        <v>0</v>
      </c>
      <c r="J44" s="166"/>
      <c r="K44" s="166">
        <f t="shared" si="5"/>
        <v>0</v>
      </c>
      <c r="L44" s="232"/>
      <c r="M44" s="232"/>
      <c r="N44" s="232"/>
      <c r="O44" s="232"/>
      <c r="P44" s="232"/>
      <c r="Q44" s="232"/>
      <c r="R44" s="232"/>
      <c r="S44" s="232"/>
      <c r="T44" s="232"/>
    </row>
    <row r="45" spans="1:20" x14ac:dyDescent="0.2">
      <c r="A45" s="225" t="s">
        <v>391</v>
      </c>
      <c r="B45" s="169" t="s">
        <v>59</v>
      </c>
      <c r="C45" s="165"/>
      <c r="D45" s="165"/>
      <c r="E45" s="165"/>
      <c r="F45" s="165"/>
      <c r="G45" s="165"/>
      <c r="H45" s="165"/>
      <c r="I45" s="166">
        <f t="shared" si="9"/>
        <v>0</v>
      </c>
      <c r="J45" s="166"/>
      <c r="K45" s="166">
        <f t="shared" si="5"/>
        <v>0</v>
      </c>
      <c r="L45" s="232"/>
      <c r="M45" s="232"/>
      <c r="N45" s="232"/>
      <c r="O45" s="232"/>
      <c r="P45" s="232"/>
      <c r="Q45" s="232"/>
      <c r="R45" s="232"/>
      <c r="S45" s="232"/>
      <c r="T45" s="232"/>
    </row>
    <row r="46" spans="1:20" s="167" customFormat="1" x14ac:dyDescent="0.2">
      <c r="A46" s="226" t="s">
        <v>392</v>
      </c>
      <c r="B46" s="164" t="s">
        <v>60</v>
      </c>
      <c r="C46" s="181">
        <f t="shared" ref="C46:H46" si="10">SUM(C16+C17+C30)</f>
        <v>2755985</v>
      </c>
      <c r="D46" s="181">
        <f t="shared" si="10"/>
        <v>0</v>
      </c>
      <c r="E46" s="181">
        <f t="shared" si="10"/>
        <v>0</v>
      </c>
      <c r="F46" s="181">
        <f t="shared" si="10"/>
        <v>156574</v>
      </c>
      <c r="G46" s="181">
        <f t="shared" si="10"/>
        <v>66697359</v>
      </c>
      <c r="H46" s="181">
        <f t="shared" si="10"/>
        <v>0</v>
      </c>
      <c r="I46" s="166">
        <f t="shared" si="9"/>
        <v>69609918</v>
      </c>
      <c r="J46" s="171">
        <f>SUM(J16+J17+J30)</f>
        <v>0</v>
      </c>
      <c r="K46" s="166">
        <f t="shared" si="5"/>
        <v>69609918</v>
      </c>
      <c r="L46" s="232"/>
      <c r="M46" s="232"/>
      <c r="N46" s="232"/>
      <c r="O46" s="232"/>
      <c r="P46" s="232"/>
      <c r="Q46" s="232"/>
      <c r="R46" s="232"/>
      <c r="S46" s="232"/>
      <c r="T46" s="232"/>
    </row>
    <row r="47" spans="1:20" x14ac:dyDescent="0.2">
      <c r="A47" s="225" t="s">
        <v>393</v>
      </c>
      <c r="B47" s="169" t="s">
        <v>61</v>
      </c>
      <c r="C47" s="165"/>
      <c r="D47" s="165"/>
      <c r="E47" s="165"/>
      <c r="F47" s="165"/>
      <c r="G47" s="165"/>
      <c r="H47" s="165"/>
      <c r="I47" s="166">
        <f t="shared" si="9"/>
        <v>0</v>
      </c>
      <c r="J47" s="166"/>
      <c r="K47" s="166">
        <f t="shared" si="5"/>
        <v>0</v>
      </c>
      <c r="L47" s="232"/>
      <c r="M47" s="232"/>
      <c r="N47" s="232"/>
      <c r="O47" s="232"/>
      <c r="P47" s="232"/>
      <c r="Q47" s="232"/>
      <c r="R47" s="232"/>
      <c r="S47" s="232"/>
      <c r="T47" s="232"/>
    </row>
    <row r="48" spans="1:20" ht="12.75" x14ac:dyDescent="0.2">
      <c r="A48" s="53" t="s">
        <v>394</v>
      </c>
      <c r="B48" s="191"/>
      <c r="C48" s="192"/>
      <c r="D48" s="192"/>
      <c r="E48" s="192"/>
      <c r="F48" s="192"/>
      <c r="G48" s="192"/>
      <c r="H48" s="192"/>
      <c r="I48" s="193"/>
      <c r="J48" s="193"/>
      <c r="K48" s="193"/>
      <c r="L48" s="232"/>
      <c r="M48" s="232"/>
      <c r="N48" s="232"/>
      <c r="O48" s="232"/>
      <c r="P48" s="232"/>
      <c r="Q48" s="232"/>
      <c r="R48" s="232"/>
      <c r="S48" s="232"/>
      <c r="T48" s="232"/>
    </row>
    <row r="49" spans="1:20" ht="12.75" x14ac:dyDescent="0.2">
      <c r="A49" s="53" t="s">
        <v>395</v>
      </c>
      <c r="B49" s="191"/>
      <c r="C49" s="192"/>
      <c r="D49" s="192"/>
      <c r="E49" s="192"/>
      <c r="F49" s="192"/>
      <c r="G49" s="192"/>
      <c r="H49" s="192"/>
      <c r="I49" s="193"/>
      <c r="J49" s="193"/>
      <c r="K49" s="193"/>
      <c r="L49" s="232"/>
      <c r="M49" s="232"/>
      <c r="N49" s="232"/>
      <c r="O49" s="232"/>
      <c r="P49" s="232"/>
      <c r="Q49" s="232"/>
      <c r="R49" s="232"/>
      <c r="S49" s="232"/>
      <c r="T49" s="232"/>
    </row>
    <row r="50" spans="1:20" ht="12.75" x14ac:dyDescent="0.2">
      <c r="A50" s="53" t="s">
        <v>396</v>
      </c>
      <c r="B50" s="191"/>
      <c r="C50" s="192"/>
      <c r="D50" s="192"/>
      <c r="E50" s="192"/>
      <c r="F50" s="192"/>
      <c r="G50" s="192"/>
      <c r="H50" s="192"/>
      <c r="I50" s="193"/>
      <c r="J50" s="193"/>
      <c r="K50" s="193"/>
      <c r="L50" s="232"/>
      <c r="M50" s="232"/>
      <c r="N50" s="232"/>
      <c r="O50" s="232"/>
      <c r="P50" s="232"/>
      <c r="Q50" s="232"/>
      <c r="R50" s="232"/>
      <c r="S50" s="232"/>
      <c r="T50" s="232"/>
    </row>
    <row r="51" spans="1:20" x14ac:dyDescent="0.2">
      <c r="A51" s="225" t="s">
        <v>397</v>
      </c>
      <c r="B51" s="191" t="s">
        <v>62</v>
      </c>
      <c r="C51" s="194">
        <f t="shared" ref="C51:H51" si="11">C46+C47</f>
        <v>2755985</v>
      </c>
      <c r="D51" s="194">
        <f t="shared" si="11"/>
        <v>0</v>
      </c>
      <c r="E51" s="194">
        <f t="shared" si="11"/>
        <v>0</v>
      </c>
      <c r="F51" s="194">
        <f t="shared" si="11"/>
        <v>156574</v>
      </c>
      <c r="G51" s="194">
        <f t="shared" si="11"/>
        <v>66697359</v>
      </c>
      <c r="H51" s="194">
        <f t="shared" si="11"/>
        <v>0</v>
      </c>
      <c r="I51" s="193">
        <f t="shared" si="9"/>
        <v>69609918</v>
      </c>
      <c r="J51" s="195">
        <f>J46+J47</f>
        <v>0</v>
      </c>
      <c r="K51" s="193">
        <f t="shared" ref="K51:K54" si="12">I51+J51</f>
        <v>69609918</v>
      </c>
      <c r="L51" s="232"/>
      <c r="M51" s="232"/>
      <c r="N51" s="232"/>
      <c r="O51" s="232"/>
      <c r="P51" s="232"/>
      <c r="Q51" s="232"/>
      <c r="R51" s="232"/>
      <c r="S51" s="232"/>
      <c r="T51" s="232"/>
    </row>
    <row r="52" spans="1:20" x14ac:dyDescent="0.2">
      <c r="A52" s="168" t="s">
        <v>398</v>
      </c>
      <c r="B52" s="191" t="s">
        <v>35</v>
      </c>
      <c r="C52" s="194">
        <f t="shared" ref="C52:H52" si="13">C53+C54</f>
        <v>0</v>
      </c>
      <c r="D52" s="194">
        <f t="shared" si="13"/>
        <v>0</v>
      </c>
      <c r="E52" s="194">
        <f t="shared" si="13"/>
        <v>0</v>
      </c>
      <c r="F52" s="194">
        <f t="shared" si="13"/>
        <v>76261</v>
      </c>
      <c r="G52" s="194">
        <f t="shared" si="13"/>
        <v>5452841</v>
      </c>
      <c r="H52" s="194">
        <f t="shared" si="13"/>
        <v>0</v>
      </c>
      <c r="I52" s="193">
        <f t="shared" si="9"/>
        <v>5529102</v>
      </c>
      <c r="J52" s="195">
        <f>J53+J54</f>
        <v>0</v>
      </c>
      <c r="K52" s="193">
        <f t="shared" si="12"/>
        <v>5529102</v>
      </c>
      <c r="L52" s="232"/>
      <c r="M52" s="232"/>
      <c r="N52" s="232"/>
      <c r="O52" s="232"/>
      <c r="P52" s="232"/>
      <c r="Q52" s="232"/>
      <c r="R52" s="232"/>
      <c r="S52" s="232"/>
      <c r="T52" s="232"/>
    </row>
    <row r="53" spans="1:20" x14ac:dyDescent="0.2">
      <c r="A53" s="225" t="s">
        <v>399</v>
      </c>
      <c r="B53" s="191" t="s">
        <v>63</v>
      </c>
      <c r="C53" s="192"/>
      <c r="D53" s="196"/>
      <c r="E53" s="196"/>
      <c r="F53" s="196"/>
      <c r="G53" s="192">
        <f>'[58]5'!H2463</f>
        <v>5478678</v>
      </c>
      <c r="H53" s="192"/>
      <c r="I53" s="193">
        <f t="shared" si="9"/>
        <v>5478678</v>
      </c>
      <c r="J53" s="193"/>
      <c r="K53" s="193">
        <f t="shared" si="12"/>
        <v>5478678</v>
      </c>
      <c r="L53" s="232"/>
      <c r="M53" s="232"/>
      <c r="N53" s="232"/>
      <c r="O53" s="232"/>
      <c r="P53" s="232"/>
      <c r="Q53" s="232"/>
      <c r="R53" s="232"/>
      <c r="S53" s="232"/>
      <c r="T53" s="232"/>
    </row>
    <row r="54" spans="1:20" x14ac:dyDescent="0.2">
      <c r="A54" s="225" t="s">
        <v>400</v>
      </c>
      <c r="B54" s="191" t="s">
        <v>64</v>
      </c>
      <c r="C54" s="193">
        <f t="shared" ref="C54:H54" si="14">SUM(C56:C64)</f>
        <v>0</v>
      </c>
      <c r="D54" s="193">
        <f t="shared" si="14"/>
        <v>0</v>
      </c>
      <c r="E54" s="193">
        <f t="shared" si="14"/>
        <v>0</v>
      </c>
      <c r="F54" s="193">
        <f t="shared" si="14"/>
        <v>76261</v>
      </c>
      <c r="G54" s="193">
        <f t="shared" si="14"/>
        <v>-25837</v>
      </c>
      <c r="H54" s="193">
        <f t="shared" si="14"/>
        <v>0</v>
      </c>
      <c r="I54" s="193">
        <f t="shared" si="9"/>
        <v>50424</v>
      </c>
      <c r="J54" s="195">
        <f>SUM(J56:J64)</f>
        <v>0</v>
      </c>
      <c r="K54" s="193">
        <f t="shared" si="12"/>
        <v>50424</v>
      </c>
      <c r="L54" s="232"/>
      <c r="M54" s="232"/>
      <c r="N54" s="232"/>
      <c r="O54" s="232"/>
      <c r="P54" s="232"/>
      <c r="Q54" s="232"/>
      <c r="R54" s="232"/>
      <c r="S54" s="232"/>
      <c r="T54" s="232"/>
    </row>
    <row r="55" spans="1:20" x14ac:dyDescent="0.2">
      <c r="A55" s="168" t="s">
        <v>232</v>
      </c>
      <c r="B55" s="191"/>
      <c r="C55" s="192"/>
      <c r="D55" s="192"/>
      <c r="E55" s="192"/>
      <c r="F55" s="192"/>
      <c r="G55" s="192"/>
      <c r="H55" s="192"/>
      <c r="I55" s="193">
        <f t="shared" si="9"/>
        <v>0</v>
      </c>
      <c r="J55" s="197"/>
      <c r="K55" s="193"/>
      <c r="L55" s="232"/>
      <c r="M55" s="232"/>
      <c r="N55" s="232"/>
      <c r="O55" s="232"/>
      <c r="P55" s="232"/>
      <c r="Q55" s="232"/>
      <c r="R55" s="232"/>
      <c r="S55" s="232"/>
      <c r="T55" s="232"/>
    </row>
    <row r="56" spans="1:20" ht="24" x14ac:dyDescent="0.2">
      <c r="A56" s="168" t="s">
        <v>369</v>
      </c>
      <c r="B56" s="191" t="s">
        <v>65</v>
      </c>
      <c r="C56" s="196"/>
      <c r="D56" s="196"/>
      <c r="E56" s="196"/>
      <c r="F56" s="192"/>
      <c r="G56" s="196"/>
      <c r="H56" s="196"/>
      <c r="I56" s="193">
        <f t="shared" si="9"/>
        <v>0</v>
      </c>
      <c r="J56" s="193"/>
      <c r="K56" s="193">
        <f t="shared" ref="K56:K65" si="15">I56+J56</f>
        <v>0</v>
      </c>
      <c r="L56" s="232"/>
      <c r="M56" s="232"/>
      <c r="N56" s="232"/>
      <c r="O56" s="232"/>
      <c r="P56" s="232"/>
      <c r="Q56" s="232"/>
      <c r="R56" s="232"/>
      <c r="S56" s="232"/>
      <c r="T56" s="232"/>
    </row>
    <row r="57" spans="1:20" ht="24" x14ac:dyDescent="0.2">
      <c r="A57" s="168" t="s">
        <v>370</v>
      </c>
      <c r="B57" s="169" t="s">
        <v>66</v>
      </c>
      <c r="C57" s="165"/>
      <c r="D57" s="165"/>
      <c r="E57" s="165"/>
      <c r="F57" s="165"/>
      <c r="G57" s="165"/>
      <c r="H57" s="165"/>
      <c r="I57" s="166">
        <f t="shared" si="9"/>
        <v>0</v>
      </c>
      <c r="J57" s="166"/>
      <c r="K57" s="166">
        <f t="shared" si="15"/>
        <v>0</v>
      </c>
      <c r="L57" s="232"/>
      <c r="M57" s="232"/>
      <c r="N57" s="232"/>
      <c r="O57" s="232"/>
      <c r="P57" s="232"/>
      <c r="Q57" s="232"/>
      <c r="R57" s="232"/>
      <c r="S57" s="232"/>
      <c r="T57" s="232"/>
    </row>
    <row r="58" spans="1:20" x14ac:dyDescent="0.2">
      <c r="A58" s="168" t="s">
        <v>371</v>
      </c>
      <c r="B58" s="169" t="s">
        <v>67</v>
      </c>
      <c r="C58" s="170"/>
      <c r="D58" s="170"/>
      <c r="E58" s="170"/>
      <c r="F58" s="165"/>
      <c r="G58" s="170"/>
      <c r="H58" s="170"/>
      <c r="I58" s="166">
        <f t="shared" si="9"/>
        <v>0</v>
      </c>
      <c r="J58" s="166"/>
      <c r="K58" s="166">
        <f t="shared" si="15"/>
        <v>0</v>
      </c>
      <c r="L58" s="232"/>
      <c r="M58" s="232"/>
      <c r="N58" s="232"/>
      <c r="O58" s="232"/>
      <c r="P58" s="232"/>
      <c r="Q58" s="232"/>
      <c r="R58" s="232"/>
      <c r="S58" s="232"/>
      <c r="T58" s="232"/>
    </row>
    <row r="59" spans="1:20" ht="24" x14ac:dyDescent="0.2">
      <c r="A59" s="225" t="s">
        <v>372</v>
      </c>
      <c r="B59" s="169" t="s">
        <v>68</v>
      </c>
      <c r="C59" s="165"/>
      <c r="D59" s="165"/>
      <c r="E59" s="165"/>
      <c r="F59" s="165"/>
      <c r="G59" s="165">
        <v>-497</v>
      </c>
      <c r="H59" s="165"/>
      <c r="I59" s="166">
        <f t="shared" si="9"/>
        <v>-497</v>
      </c>
      <c r="J59" s="166"/>
      <c r="K59" s="166">
        <f t="shared" si="15"/>
        <v>-497</v>
      </c>
      <c r="L59" s="232"/>
      <c r="M59" s="232"/>
      <c r="N59" s="232"/>
      <c r="O59" s="232"/>
      <c r="P59" s="232"/>
      <c r="Q59" s="232"/>
      <c r="R59" s="232"/>
      <c r="S59" s="232"/>
      <c r="T59" s="232"/>
    </row>
    <row r="60" spans="1:20" x14ac:dyDescent="0.2">
      <c r="A60" s="168" t="s">
        <v>373</v>
      </c>
      <c r="B60" s="169" t="s">
        <v>69</v>
      </c>
      <c r="C60" s="165"/>
      <c r="D60" s="165"/>
      <c r="E60" s="165"/>
      <c r="F60" s="165"/>
      <c r="G60" s="165">
        <f>Ф2!C45</f>
        <v>-25340</v>
      </c>
      <c r="H60" s="165"/>
      <c r="I60" s="166">
        <f t="shared" si="9"/>
        <v>-25340</v>
      </c>
      <c r="J60" s="166"/>
      <c r="K60" s="166">
        <f t="shared" si="15"/>
        <v>-25340</v>
      </c>
      <c r="L60" s="232"/>
      <c r="M60" s="232"/>
      <c r="N60" s="232"/>
      <c r="O60" s="232"/>
      <c r="P60" s="232"/>
      <c r="Q60" s="232"/>
      <c r="R60" s="232"/>
      <c r="S60" s="232"/>
      <c r="T60" s="232"/>
    </row>
    <row r="61" spans="1:20" x14ac:dyDescent="0.2">
      <c r="A61" s="168" t="s">
        <v>374</v>
      </c>
      <c r="B61" s="169" t="s">
        <v>70</v>
      </c>
      <c r="C61" s="170"/>
      <c r="D61" s="170"/>
      <c r="E61" s="165"/>
      <c r="F61" s="165"/>
      <c r="G61" s="170"/>
      <c r="H61" s="170"/>
      <c r="I61" s="166">
        <f t="shared" si="9"/>
        <v>0</v>
      </c>
      <c r="J61" s="166"/>
      <c r="K61" s="166">
        <f t="shared" si="15"/>
        <v>0</v>
      </c>
      <c r="L61" s="232"/>
      <c r="M61" s="232"/>
      <c r="N61" s="232"/>
      <c r="O61" s="232"/>
      <c r="P61" s="232"/>
      <c r="Q61" s="232"/>
      <c r="R61" s="232"/>
      <c r="S61" s="232"/>
      <c r="T61" s="232"/>
    </row>
    <row r="62" spans="1:20" ht="23.25" customHeight="1" x14ac:dyDescent="0.2">
      <c r="A62" s="225" t="s">
        <v>375</v>
      </c>
      <c r="B62" s="169" t="s">
        <v>71</v>
      </c>
      <c r="C62" s="170"/>
      <c r="D62" s="170"/>
      <c r="E62" s="170"/>
      <c r="F62" s="165"/>
      <c r="G62" s="170"/>
      <c r="H62" s="170"/>
      <c r="I62" s="166">
        <f t="shared" si="9"/>
        <v>0</v>
      </c>
      <c r="J62" s="166"/>
      <c r="K62" s="166">
        <f t="shared" si="15"/>
        <v>0</v>
      </c>
      <c r="L62" s="232"/>
      <c r="M62" s="232"/>
      <c r="N62" s="232"/>
      <c r="O62" s="232"/>
      <c r="P62" s="232"/>
      <c r="Q62" s="232"/>
      <c r="R62" s="232"/>
      <c r="S62" s="232"/>
      <c r="T62" s="232"/>
    </row>
    <row r="63" spans="1:20" x14ac:dyDescent="0.2">
      <c r="A63" s="168" t="s">
        <v>376</v>
      </c>
      <c r="B63" s="169" t="s">
        <v>72</v>
      </c>
      <c r="C63" s="165"/>
      <c r="D63" s="165"/>
      <c r="E63" s="165"/>
      <c r="F63" s="165"/>
      <c r="G63" s="165"/>
      <c r="H63" s="165"/>
      <c r="I63" s="166">
        <f t="shared" si="9"/>
        <v>0</v>
      </c>
      <c r="J63" s="166"/>
      <c r="K63" s="166">
        <f t="shared" si="15"/>
        <v>0</v>
      </c>
      <c r="L63" s="232"/>
      <c r="M63" s="232"/>
      <c r="N63" s="232"/>
      <c r="O63" s="232"/>
      <c r="P63" s="232"/>
      <c r="Q63" s="232"/>
      <c r="R63" s="232"/>
      <c r="S63" s="232"/>
      <c r="T63" s="232"/>
    </row>
    <row r="64" spans="1:20" x14ac:dyDescent="0.2">
      <c r="A64" s="225" t="s">
        <v>377</v>
      </c>
      <c r="B64" s="169" t="s">
        <v>73</v>
      </c>
      <c r="C64" s="170"/>
      <c r="D64" s="170"/>
      <c r="E64" s="170"/>
      <c r="F64" s="165">
        <v>76261</v>
      </c>
      <c r="G64" s="170"/>
      <c r="H64" s="170"/>
      <c r="I64" s="166">
        <f t="shared" si="9"/>
        <v>76261</v>
      </c>
      <c r="J64" s="166"/>
      <c r="K64" s="166">
        <f t="shared" si="15"/>
        <v>76261</v>
      </c>
      <c r="L64" s="232"/>
      <c r="M64" s="232"/>
      <c r="N64" s="232"/>
      <c r="O64" s="232"/>
      <c r="P64" s="232"/>
      <c r="Q64" s="232"/>
      <c r="R64" s="232"/>
      <c r="S64" s="232"/>
      <c r="T64" s="232"/>
    </row>
    <row r="65" spans="1:20" x14ac:dyDescent="0.2">
      <c r="A65" s="225" t="s">
        <v>401</v>
      </c>
      <c r="B65" s="169" t="s">
        <v>74</v>
      </c>
      <c r="C65" s="181">
        <f>SUM(C67,C72:C80)</f>
        <v>0</v>
      </c>
      <c r="D65" s="181">
        <f t="shared" ref="D65:J65" si="16">SUM(D67,D72:D80)</f>
        <v>0</v>
      </c>
      <c r="E65" s="181">
        <f t="shared" si="16"/>
        <v>0</v>
      </c>
      <c r="F65" s="181">
        <f t="shared" si="16"/>
        <v>0</v>
      </c>
      <c r="G65" s="181">
        <f t="shared" si="16"/>
        <v>-3214167</v>
      </c>
      <c r="H65" s="181">
        <f t="shared" si="16"/>
        <v>0</v>
      </c>
      <c r="I65" s="166">
        <f t="shared" si="9"/>
        <v>-3214167</v>
      </c>
      <c r="J65" s="171">
        <f t="shared" si="16"/>
        <v>0</v>
      </c>
      <c r="K65" s="166">
        <f t="shared" si="15"/>
        <v>-3214167</v>
      </c>
      <c r="L65" s="232"/>
      <c r="M65" s="232"/>
      <c r="N65" s="232"/>
      <c r="O65" s="232"/>
      <c r="P65" s="232"/>
      <c r="Q65" s="232"/>
      <c r="R65" s="232"/>
      <c r="S65" s="232"/>
      <c r="T65" s="232"/>
    </row>
    <row r="66" spans="1:20" x14ac:dyDescent="0.2">
      <c r="A66" s="168" t="s">
        <v>232</v>
      </c>
      <c r="B66" s="169"/>
      <c r="C66" s="182"/>
      <c r="D66" s="182"/>
      <c r="E66" s="182"/>
      <c r="F66" s="182"/>
      <c r="G66" s="182"/>
      <c r="H66" s="182"/>
      <c r="I66" s="166"/>
      <c r="J66" s="172"/>
      <c r="K66" s="166"/>
      <c r="L66" s="232"/>
      <c r="M66" s="232"/>
      <c r="N66" s="232"/>
      <c r="O66" s="232"/>
      <c r="P66" s="232"/>
      <c r="Q66" s="232"/>
      <c r="R66" s="232"/>
      <c r="S66" s="232"/>
      <c r="T66" s="232"/>
    </row>
    <row r="67" spans="1:20" x14ac:dyDescent="0.2">
      <c r="A67" s="225" t="s">
        <v>379</v>
      </c>
      <c r="B67" s="169" t="s">
        <v>75</v>
      </c>
      <c r="C67" s="181">
        <f t="shared" ref="C67:H67" si="17">SUM(C69:C71)</f>
        <v>0</v>
      </c>
      <c r="D67" s="181">
        <f t="shared" si="17"/>
        <v>0</v>
      </c>
      <c r="E67" s="181">
        <f t="shared" si="17"/>
        <v>0</v>
      </c>
      <c r="F67" s="181">
        <f t="shared" si="17"/>
        <v>0</v>
      </c>
      <c r="G67" s="181">
        <f t="shared" si="17"/>
        <v>0</v>
      </c>
      <c r="H67" s="181">
        <f t="shared" si="17"/>
        <v>0</v>
      </c>
      <c r="I67" s="166">
        <f t="shared" si="9"/>
        <v>0</v>
      </c>
      <c r="J67" s="171">
        <f>SUM(J69:J71)</f>
        <v>0</v>
      </c>
      <c r="K67" s="166">
        <f t="shared" ref="K67" si="18">I67+J67</f>
        <v>0</v>
      </c>
      <c r="L67" s="232"/>
      <c r="M67" s="232"/>
      <c r="N67" s="232"/>
      <c r="O67" s="232"/>
      <c r="P67" s="232"/>
      <c r="Q67" s="232"/>
      <c r="R67" s="232"/>
      <c r="S67" s="232"/>
      <c r="T67" s="232"/>
    </row>
    <row r="68" spans="1:20" x14ac:dyDescent="0.2">
      <c r="A68" s="168" t="s">
        <v>232</v>
      </c>
      <c r="B68" s="169"/>
      <c r="C68" s="182"/>
      <c r="D68" s="182"/>
      <c r="E68" s="182"/>
      <c r="F68" s="182"/>
      <c r="G68" s="182"/>
      <c r="H68" s="182"/>
      <c r="I68" s="166"/>
      <c r="J68" s="172"/>
      <c r="K68" s="166"/>
      <c r="L68" s="232"/>
      <c r="M68" s="232"/>
      <c r="N68" s="232"/>
      <c r="O68" s="232"/>
      <c r="P68" s="232"/>
      <c r="Q68" s="232"/>
      <c r="R68" s="232"/>
      <c r="S68" s="232"/>
      <c r="T68" s="232"/>
    </row>
    <row r="69" spans="1:20" x14ac:dyDescent="0.2">
      <c r="A69" s="225" t="s">
        <v>380</v>
      </c>
      <c r="B69" s="169"/>
      <c r="C69" s="165"/>
      <c r="D69" s="165"/>
      <c r="E69" s="165"/>
      <c r="F69" s="165"/>
      <c r="G69" s="165"/>
      <c r="H69" s="165"/>
      <c r="I69" s="166">
        <f t="shared" si="9"/>
        <v>0</v>
      </c>
      <c r="J69" s="166"/>
      <c r="K69" s="166">
        <f t="shared" ref="K69:K81" si="19">I69+J69</f>
        <v>0</v>
      </c>
      <c r="L69" s="232"/>
      <c r="M69" s="232"/>
      <c r="N69" s="232"/>
      <c r="O69" s="232"/>
      <c r="P69" s="232"/>
      <c r="Q69" s="232"/>
      <c r="R69" s="232"/>
      <c r="S69" s="232"/>
      <c r="T69" s="232"/>
    </row>
    <row r="70" spans="1:20" x14ac:dyDescent="0.2">
      <c r="A70" s="225" t="s">
        <v>381</v>
      </c>
      <c r="B70" s="169"/>
      <c r="C70" s="165"/>
      <c r="D70" s="165"/>
      <c r="E70" s="165"/>
      <c r="F70" s="165"/>
      <c r="G70" s="165"/>
      <c r="H70" s="165"/>
      <c r="I70" s="166">
        <f t="shared" si="9"/>
        <v>0</v>
      </c>
      <c r="J70" s="166"/>
      <c r="K70" s="166">
        <f t="shared" si="19"/>
        <v>0</v>
      </c>
      <c r="L70" s="232"/>
      <c r="M70" s="232"/>
      <c r="N70" s="232"/>
      <c r="O70" s="232"/>
      <c r="P70" s="232"/>
      <c r="Q70" s="232"/>
      <c r="R70" s="232"/>
      <c r="S70" s="232"/>
      <c r="T70" s="232"/>
    </row>
    <row r="71" spans="1:20" x14ac:dyDescent="0.2">
      <c r="A71" s="225" t="s">
        <v>382</v>
      </c>
      <c r="B71" s="169"/>
      <c r="C71" s="165"/>
      <c r="D71" s="165"/>
      <c r="E71" s="165"/>
      <c r="F71" s="165"/>
      <c r="G71" s="165"/>
      <c r="H71" s="165"/>
      <c r="I71" s="166">
        <f t="shared" si="9"/>
        <v>0</v>
      </c>
      <c r="J71" s="166"/>
      <c r="K71" s="166">
        <f t="shared" si="19"/>
        <v>0</v>
      </c>
      <c r="L71" s="232"/>
      <c r="M71" s="232"/>
      <c r="N71" s="232"/>
      <c r="O71" s="232"/>
      <c r="P71" s="232"/>
      <c r="Q71" s="232"/>
      <c r="R71" s="232"/>
      <c r="S71" s="232"/>
      <c r="T71" s="232"/>
    </row>
    <row r="72" spans="1:20" x14ac:dyDescent="0.2">
      <c r="A72" s="225" t="s">
        <v>383</v>
      </c>
      <c r="B72" s="169" t="s">
        <v>76</v>
      </c>
      <c r="C72" s="165"/>
      <c r="D72" s="165"/>
      <c r="E72" s="165"/>
      <c r="F72" s="165"/>
      <c r="G72" s="165"/>
      <c r="H72" s="165"/>
      <c r="I72" s="166">
        <f t="shared" si="9"/>
        <v>0</v>
      </c>
      <c r="J72" s="166"/>
      <c r="K72" s="166">
        <f t="shared" si="19"/>
        <v>0</v>
      </c>
      <c r="L72" s="232"/>
      <c r="M72" s="232"/>
      <c r="N72" s="232"/>
      <c r="O72" s="232"/>
      <c r="P72" s="232"/>
      <c r="Q72" s="232"/>
      <c r="R72" s="232"/>
      <c r="S72" s="232"/>
      <c r="T72" s="232"/>
    </row>
    <row r="73" spans="1:20" x14ac:dyDescent="0.2">
      <c r="A73" s="225" t="s">
        <v>384</v>
      </c>
      <c r="B73" s="169" t="s">
        <v>77</v>
      </c>
      <c r="C73" s="165"/>
      <c r="D73" s="165"/>
      <c r="E73" s="165"/>
      <c r="F73" s="165"/>
      <c r="G73" s="165"/>
      <c r="H73" s="165"/>
      <c r="I73" s="166">
        <f t="shared" si="9"/>
        <v>0</v>
      </c>
      <c r="J73" s="166"/>
      <c r="K73" s="166">
        <f t="shared" si="19"/>
        <v>0</v>
      </c>
      <c r="L73" s="232"/>
      <c r="M73" s="232"/>
      <c r="N73" s="232"/>
      <c r="O73" s="232"/>
      <c r="P73" s="232"/>
      <c r="Q73" s="232"/>
      <c r="R73" s="232"/>
      <c r="S73" s="232"/>
      <c r="T73" s="232"/>
    </row>
    <row r="74" spans="1:20" x14ac:dyDescent="0.2">
      <c r="A74" s="225" t="s">
        <v>385</v>
      </c>
      <c r="B74" s="169" t="s">
        <v>78</v>
      </c>
      <c r="C74" s="165"/>
      <c r="D74" s="165"/>
      <c r="E74" s="165"/>
      <c r="F74" s="165"/>
      <c r="G74" s="165"/>
      <c r="H74" s="165"/>
      <c r="I74" s="166">
        <f t="shared" si="9"/>
        <v>0</v>
      </c>
      <c r="J74" s="166"/>
      <c r="K74" s="166">
        <f t="shared" si="19"/>
        <v>0</v>
      </c>
      <c r="L74" s="232"/>
      <c r="M74" s="232"/>
      <c r="N74" s="232"/>
      <c r="O74" s="232"/>
      <c r="P74" s="232"/>
      <c r="Q74" s="232"/>
      <c r="R74" s="232"/>
      <c r="S74" s="232"/>
      <c r="T74" s="232"/>
    </row>
    <row r="75" spans="1:20" x14ac:dyDescent="0.2">
      <c r="A75" s="225" t="s">
        <v>386</v>
      </c>
      <c r="B75" s="169" t="s">
        <v>79</v>
      </c>
      <c r="C75" s="165"/>
      <c r="D75" s="165"/>
      <c r="E75" s="165"/>
      <c r="F75" s="165"/>
      <c r="G75" s="165"/>
      <c r="H75" s="165"/>
      <c r="I75" s="166">
        <f t="shared" si="9"/>
        <v>0</v>
      </c>
      <c r="J75" s="166"/>
      <c r="K75" s="166">
        <f t="shared" si="19"/>
        <v>0</v>
      </c>
      <c r="L75" s="232"/>
      <c r="M75" s="232"/>
      <c r="N75" s="232"/>
      <c r="O75" s="232"/>
      <c r="P75" s="232"/>
      <c r="Q75" s="232"/>
      <c r="R75" s="232"/>
      <c r="S75" s="232"/>
      <c r="T75" s="232"/>
    </row>
    <row r="76" spans="1:20" x14ac:dyDescent="0.2">
      <c r="A76" s="225" t="s">
        <v>387</v>
      </c>
      <c r="B76" s="169" t="s">
        <v>80</v>
      </c>
      <c r="C76" s="165"/>
      <c r="D76" s="165"/>
      <c r="E76" s="165"/>
      <c r="F76" s="165"/>
      <c r="G76" s="165">
        <v>-3214167</v>
      </c>
      <c r="H76" s="165"/>
      <c r="I76" s="166">
        <f t="shared" si="9"/>
        <v>-3214167</v>
      </c>
      <c r="J76" s="166"/>
      <c r="K76" s="166">
        <f t="shared" si="19"/>
        <v>-3214167</v>
      </c>
      <c r="L76" s="232"/>
      <c r="M76" s="232"/>
      <c r="N76" s="232"/>
      <c r="O76" s="232"/>
      <c r="P76" s="232"/>
      <c r="Q76" s="232"/>
      <c r="R76" s="232"/>
      <c r="S76" s="232"/>
      <c r="T76" s="232"/>
    </row>
    <row r="77" spans="1:20" x14ac:dyDescent="0.2">
      <c r="A77" s="225" t="s">
        <v>388</v>
      </c>
      <c r="B77" s="169" t="s">
        <v>81</v>
      </c>
      <c r="C77" s="165"/>
      <c r="D77" s="165"/>
      <c r="E77" s="165"/>
      <c r="F77" s="165"/>
      <c r="G77" s="165"/>
      <c r="H77" s="165"/>
      <c r="I77" s="166">
        <f t="shared" si="9"/>
        <v>0</v>
      </c>
      <c r="J77" s="166"/>
      <c r="K77" s="166">
        <f t="shared" si="19"/>
        <v>0</v>
      </c>
      <c r="L77" s="232"/>
      <c r="M77" s="232"/>
      <c r="N77" s="232"/>
      <c r="O77" s="232"/>
      <c r="P77" s="232"/>
      <c r="Q77" s="232"/>
      <c r="R77" s="232"/>
      <c r="S77" s="232"/>
      <c r="T77" s="232"/>
    </row>
    <row r="78" spans="1:20" x14ac:dyDescent="0.2">
      <c r="A78" s="225" t="s">
        <v>389</v>
      </c>
      <c r="B78" s="169" t="s">
        <v>82</v>
      </c>
      <c r="C78" s="165"/>
      <c r="D78" s="165"/>
      <c r="E78" s="165"/>
      <c r="F78" s="165"/>
      <c r="G78" s="165"/>
      <c r="H78" s="165"/>
      <c r="I78" s="166">
        <f t="shared" si="9"/>
        <v>0</v>
      </c>
      <c r="J78" s="166"/>
      <c r="K78" s="166">
        <f t="shared" si="19"/>
        <v>0</v>
      </c>
      <c r="L78" s="232"/>
      <c r="M78" s="232"/>
      <c r="N78" s="232"/>
      <c r="O78" s="232"/>
      <c r="P78" s="232"/>
      <c r="Q78" s="232"/>
      <c r="R78" s="232"/>
      <c r="S78" s="232"/>
      <c r="T78" s="232"/>
    </row>
    <row r="79" spans="1:20" x14ac:dyDescent="0.2">
      <c r="A79" s="168" t="s">
        <v>390</v>
      </c>
      <c r="B79" s="169" t="s">
        <v>83</v>
      </c>
      <c r="C79" s="165"/>
      <c r="D79" s="165"/>
      <c r="E79" s="165"/>
      <c r="F79" s="165"/>
      <c r="G79" s="165"/>
      <c r="H79" s="165"/>
      <c r="I79" s="166">
        <f t="shared" si="9"/>
        <v>0</v>
      </c>
      <c r="J79" s="166"/>
      <c r="K79" s="166">
        <f t="shared" si="19"/>
        <v>0</v>
      </c>
      <c r="L79" s="232"/>
      <c r="M79" s="232"/>
      <c r="N79" s="232"/>
      <c r="O79" s="232"/>
      <c r="P79" s="232"/>
      <c r="Q79" s="232"/>
      <c r="R79" s="232"/>
      <c r="S79" s="232"/>
      <c r="T79" s="232"/>
    </row>
    <row r="80" spans="1:20" x14ac:dyDescent="0.2">
      <c r="A80" s="225" t="s">
        <v>391</v>
      </c>
      <c r="B80" s="169" t="s">
        <v>84</v>
      </c>
      <c r="C80" s="165"/>
      <c r="D80" s="165"/>
      <c r="E80" s="165"/>
      <c r="F80" s="165"/>
      <c r="G80" s="165"/>
      <c r="H80" s="165"/>
      <c r="I80" s="166">
        <f t="shared" si="9"/>
        <v>0</v>
      </c>
      <c r="J80" s="166"/>
      <c r="K80" s="166">
        <f t="shared" si="19"/>
        <v>0</v>
      </c>
      <c r="L80" s="232"/>
      <c r="M80" s="232"/>
      <c r="N80" s="232"/>
      <c r="O80" s="232"/>
      <c r="P80" s="232"/>
      <c r="Q80" s="232"/>
      <c r="R80" s="232"/>
      <c r="S80" s="232"/>
      <c r="T80" s="232"/>
    </row>
    <row r="81" spans="1:20" s="167" customFormat="1" x14ac:dyDescent="0.2">
      <c r="A81" s="163" t="s">
        <v>402</v>
      </c>
      <c r="B81" s="164">
        <v>800</v>
      </c>
      <c r="C81" s="166">
        <f t="shared" ref="C81:H81" si="20">SUM(C51+C52+C65)</f>
        <v>2755985</v>
      </c>
      <c r="D81" s="166">
        <f t="shared" si="20"/>
        <v>0</v>
      </c>
      <c r="E81" s="166">
        <f t="shared" si="20"/>
        <v>0</v>
      </c>
      <c r="F81" s="166">
        <f t="shared" si="20"/>
        <v>232835</v>
      </c>
      <c r="G81" s="166">
        <f t="shared" si="20"/>
        <v>68936033</v>
      </c>
      <c r="H81" s="166">
        <f t="shared" si="20"/>
        <v>0</v>
      </c>
      <c r="I81" s="166">
        <f t="shared" si="9"/>
        <v>71924853</v>
      </c>
      <c r="J81" s="171">
        <f>SUM(J51+J52+J65)</f>
        <v>0</v>
      </c>
      <c r="K81" s="166">
        <f t="shared" si="19"/>
        <v>71924853</v>
      </c>
      <c r="L81" s="232"/>
      <c r="M81" s="232"/>
      <c r="N81" s="232"/>
      <c r="O81" s="232"/>
      <c r="P81" s="232"/>
      <c r="Q81" s="232"/>
      <c r="R81" s="232"/>
      <c r="S81" s="232"/>
      <c r="T81" s="232"/>
    </row>
    <row r="82" spans="1:20" s="185" customFormat="1" x14ac:dyDescent="0.2">
      <c r="A82" s="183"/>
      <c r="B82" s="183"/>
      <c r="C82" s="184"/>
      <c r="D82" s="184"/>
      <c r="E82" s="184"/>
      <c r="F82" s="184"/>
      <c r="G82" s="184"/>
      <c r="H82" s="184"/>
      <c r="I82" s="183"/>
      <c r="J82" s="183"/>
      <c r="K82" s="183"/>
    </row>
    <row r="83" spans="1:20" x14ac:dyDescent="0.2">
      <c r="A83" s="186"/>
      <c r="B83" s="150"/>
      <c r="C83" s="151"/>
      <c r="D83" s="151"/>
      <c r="E83" s="151"/>
      <c r="F83" s="151"/>
      <c r="G83" s="151"/>
      <c r="H83" s="151"/>
      <c r="I83" s="150"/>
      <c r="J83" s="150"/>
      <c r="K83" s="150"/>
    </row>
    <row r="84" spans="1:20" x14ac:dyDescent="0.2">
      <c r="A84" s="187" t="str">
        <f>Ф1!A141</f>
        <v xml:space="preserve">Deputy Executive Board Chairman –  </v>
      </c>
      <c r="B84" s="150"/>
      <c r="C84" s="151"/>
      <c r="D84" s="151"/>
      <c r="E84" s="151"/>
      <c r="F84" s="151"/>
      <c r="G84" s="151"/>
      <c r="H84" s="151"/>
      <c r="I84" s="150"/>
      <c r="J84" s="150"/>
      <c r="K84" s="150"/>
    </row>
    <row r="85" spans="1:20" ht="14.25" x14ac:dyDescent="0.35">
      <c r="A85" s="187" t="str">
        <f>Ф1!A142</f>
        <v xml:space="preserve">Economics and Finance                               Lyudmila A. Chebotaryova </v>
      </c>
      <c r="B85" s="150"/>
      <c r="C85" s="188" t="s">
        <v>13</v>
      </c>
      <c r="D85" s="151"/>
      <c r="E85" s="151"/>
      <c r="F85" s="151"/>
      <c r="G85" s="151"/>
      <c r="H85" s="151"/>
      <c r="I85" s="150"/>
      <c r="J85" s="150"/>
      <c r="K85" s="150"/>
    </row>
    <row r="86" spans="1:20" x14ac:dyDescent="0.2">
      <c r="A86" s="186" t="str">
        <f>Ф1!A143</f>
        <v xml:space="preserve">                                                                                           (full name)</v>
      </c>
      <c r="B86" s="150"/>
      <c r="C86" s="220" t="s">
        <v>117</v>
      </c>
      <c r="D86" s="151"/>
      <c r="E86" s="151"/>
      <c r="F86" s="151"/>
      <c r="G86" s="151"/>
      <c r="H86" s="151"/>
      <c r="I86" s="150"/>
      <c r="J86" s="150"/>
      <c r="K86" s="150"/>
    </row>
    <row r="87" spans="1:20" x14ac:dyDescent="0.2">
      <c r="A87" s="186"/>
      <c r="B87" s="150"/>
      <c r="C87" s="189"/>
      <c r="D87" s="151"/>
      <c r="E87" s="151"/>
      <c r="F87" s="151"/>
      <c r="G87" s="151"/>
      <c r="H87" s="151"/>
      <c r="I87" s="150"/>
      <c r="J87" s="150"/>
      <c r="K87" s="150"/>
    </row>
    <row r="88" spans="1:20" x14ac:dyDescent="0.2">
      <c r="A88" s="186"/>
      <c r="B88" s="150"/>
      <c r="C88" s="189"/>
      <c r="D88" s="151"/>
      <c r="E88" s="151"/>
      <c r="F88" s="151"/>
      <c r="G88" s="151"/>
      <c r="H88" s="151"/>
      <c r="I88" s="150"/>
      <c r="J88" s="150"/>
      <c r="K88" s="150"/>
    </row>
    <row r="89" spans="1:20" ht="14.25" x14ac:dyDescent="0.35">
      <c r="A89" s="187" t="str">
        <f>Ф1!A146</f>
        <v xml:space="preserve">Chief Accountant                                                Dinara T. Orazkekova </v>
      </c>
      <c r="C89" s="188" t="s">
        <v>13</v>
      </c>
    </row>
    <row r="90" spans="1:20" x14ac:dyDescent="0.2">
      <c r="A90" s="186" t="str">
        <f>Ф1!A147</f>
        <v xml:space="preserve">                                                                                          (full name)</v>
      </c>
      <c r="C90" s="219" t="s">
        <v>117</v>
      </c>
    </row>
    <row r="91" spans="1:20" x14ac:dyDescent="0.2">
      <c r="A91" s="186" t="str">
        <f>Ф1!A148</f>
        <v>Stamp here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" header="0.31496062992125984" footer="0.31496062992125984"/>
  <pageSetup paperSize="9" scale="10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Ф1</vt:lpstr>
      <vt:lpstr>Ф2</vt:lpstr>
      <vt:lpstr>Ф3</vt:lpstr>
      <vt:lpstr>Ф4</vt:lpstr>
      <vt:lpstr>Ф3!Область_печати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dcterms:created xsi:type="dcterms:W3CDTF">2021-03-15T02:50:55Z</dcterms:created>
  <dcterms:modified xsi:type="dcterms:W3CDTF">2021-05-28T03:48:27Z</dcterms:modified>
</cp:coreProperties>
</file>