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Ф3!$A$1:$D$96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Ф3!$A$1:$D$96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4" l="1"/>
  <c r="C30" i="4"/>
  <c r="G17" i="4"/>
  <c r="G46" i="4" s="1"/>
  <c r="G51" i="4" s="1"/>
  <c r="C88" i="1"/>
  <c r="C22" i="1" l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F19" i="4"/>
  <c r="F17" i="4" s="1"/>
  <c r="E19" i="4"/>
  <c r="D19" i="4"/>
  <c r="D17" i="4" s="1"/>
  <c r="C19" i="4"/>
  <c r="C17" i="4" s="1"/>
  <c r="I18" i="4"/>
  <c r="K18" i="4" s="1"/>
  <c r="H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5" i="3"/>
  <c r="A94" i="3"/>
  <c r="A93" i="3"/>
  <c r="A90" i="3"/>
  <c r="A89" i="3"/>
  <c r="A88" i="3"/>
  <c r="D73" i="3"/>
  <c r="C73" i="3"/>
  <c r="D67" i="3"/>
  <c r="C67" i="3"/>
  <c r="C50" i="3"/>
  <c r="D50" i="3"/>
  <c r="D36" i="3"/>
  <c r="C36" i="3"/>
  <c r="C25" i="3"/>
  <c r="D25" i="3"/>
  <c r="C17" i="3"/>
  <c r="D17" i="3"/>
  <c r="B12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D29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D81" i="1"/>
  <c r="C81" i="1"/>
  <c r="D61" i="1"/>
  <c r="C61" i="1"/>
  <c r="D57" i="1"/>
  <c r="C57" i="1"/>
  <c r="D46" i="1"/>
  <c r="C46" i="1"/>
  <c r="D32" i="1"/>
  <c r="D22" i="1"/>
  <c r="C43" i="1"/>
  <c r="D34" i="3" l="1"/>
  <c r="F46" i="4"/>
  <c r="F51" i="4" s="1"/>
  <c r="F81" i="4" s="1"/>
  <c r="C51" i="4"/>
  <c r="J46" i="4"/>
  <c r="J51" i="4" s="1"/>
  <c r="J81" i="4" s="1"/>
  <c r="H46" i="4"/>
  <c r="H51" i="4" s="1"/>
  <c r="H81" i="4" s="1"/>
  <c r="C34" i="3"/>
  <c r="C80" i="3"/>
  <c r="D65" i="3"/>
  <c r="C65" i="3"/>
  <c r="D80" i="3"/>
  <c r="D31" i="2"/>
  <c r="D49" i="2" s="1"/>
  <c r="D51" i="2" s="1"/>
  <c r="D77" i="1"/>
  <c r="C129" i="1"/>
  <c r="D43" i="1"/>
  <c r="C104" i="1"/>
  <c r="C77" i="1"/>
  <c r="C78" i="1" s="1"/>
  <c r="D104" i="1"/>
  <c r="D129" i="1"/>
  <c r="C24" i="2"/>
  <c r="D56" i="2"/>
  <c r="I30" i="4"/>
  <c r="K30" i="4" s="1"/>
  <c r="I17" i="4"/>
  <c r="K17" i="4" s="1"/>
  <c r="I65" i="4"/>
  <c r="K65" i="4" s="1"/>
  <c r="D46" i="4"/>
  <c r="E46" i="4"/>
  <c r="C42" i="2"/>
  <c r="C52" i="4"/>
  <c r="I54" i="4"/>
  <c r="K54" i="4" s="1"/>
  <c r="I16" i="4"/>
  <c r="K16" i="4" s="1"/>
  <c r="I32" i="4"/>
  <c r="K32" i="4" s="1"/>
  <c r="I67" i="4"/>
  <c r="K67" i="4" s="1"/>
  <c r="I19" i="4"/>
  <c r="K19" i="4" s="1"/>
  <c r="D140" i="1" l="1"/>
  <c r="C31" i="2"/>
  <c r="C140" i="1"/>
  <c r="C141" i="1" s="1"/>
  <c r="C83" i="3"/>
  <c r="I46" i="4"/>
  <c r="K46" i="4" s="1"/>
  <c r="I52" i="4"/>
  <c r="K52" i="4" s="1"/>
  <c r="D83" i="3"/>
  <c r="D78" i="1"/>
  <c r="E51" i="4"/>
  <c r="E81" i="4" s="1"/>
  <c r="D51" i="4"/>
  <c r="D81" i="4" s="1"/>
  <c r="C26" i="2"/>
  <c r="C81" i="4"/>
  <c r="D141" i="1" l="1"/>
  <c r="G81" i="4"/>
  <c r="I81" i="4" s="1"/>
  <c r="K81" i="4" s="1"/>
  <c r="C28" i="2"/>
  <c r="C29" i="2" s="1"/>
  <c r="I51" i="4"/>
  <c r="K51" i="4" s="1"/>
  <c r="C49" i="2" l="1"/>
  <c r="C51" i="2" l="1"/>
  <c r="C56" i="2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<sst xmlns="http://schemas.openxmlformats.org/spreadsheetml/2006/main" count="491" uniqueCount="390">
  <si>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</si>
  <si>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</si>
  <si>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</si>
  <si>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</si>
  <si>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</si>
  <si>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</si>
  <si>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</si>
  <si>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</si>
  <si>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</si>
  <si>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</si>
  <si>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</si>
  <si>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</si>
  <si>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</si>
  <si>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</si>
  <si>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</si>
  <si>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</si>
  <si>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</si>
  <si>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</si>
  <si>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</si>
  <si>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</si>
  <si>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</si>
  <si>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</si>
  <si>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</si>
  <si>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</si>
  <si>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</si>
  <si>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</si>
  <si>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</si>
  <si>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</si>
  <si>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</si>
  <si>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</si>
  <si>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</si>
  <si>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</si>
  <si>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</si>
  <si>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</si>
  <si>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</si>
  <si>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</si>
  <si>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</si>
  <si>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</si>
  <si>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</si>
  <si>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</si>
  <si>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</si>
  <si>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</si>
  <si>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</si>
  <si>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</si>
  <si>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</si>
  <si>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</si>
  <si>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</si>
  <si>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</si>
  <si>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</si>
  <si>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</si>
  <si>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</si>
  <si>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</si>
  <si>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</si>
  <si>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</si>
  <si>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</si>
  <si>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</si>
  <si>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</si>
  <si>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</si>
  <si>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</si>
  <si>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</si>
  <si>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</si>
  <si>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</si>
  <si>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</si>
  <si>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</si>
  <si>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</si>
  <si>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</si>
  <si>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</si>
  <si>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</si>
  <si>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</si>
  <si>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</si>
  <si>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</si>
  <si>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</si>
  <si>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</si>
  <si>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</si>
  <si>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</si>
  <si>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</si>
  <si>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</si>
  <si>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</si>
  <si>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</si>
  <si>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</si>
  <si>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</si>
  <si>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</si>
  <si>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</si>
  <si>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</si>
  <si>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</si>
  <si>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</si>
  <si>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</si>
  <si>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</si>
  <si>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</si>
  <si>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</si>
  <si>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</si>
  <si>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</si>
  <si>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</si>
  <si>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</si>
  <si>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</si>
  <si>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</si>
  <si>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</si>
  <si>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</si>
  <si>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</si>
  <si>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</si>
  <si>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</si>
  <si>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</si>
  <si>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</si>
  <si>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</si>
  <si>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</si>
  <si>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</si>
  <si>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</si>
  <si>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</si>
  <si>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</si>
  <si>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</si>
  <si>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</si>
  <si>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</si>
  <si>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</si>
  <si>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</si>
  <si>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</si>
  <si>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</si>
  <si>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</si>
  <si>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</si>
  <si>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</si>
  <si>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</si>
  <si>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</si>
  <si>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</si>
  <si>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</si>
  <si>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</si>
  <si>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</si>
  <si>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</si>
  <si>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</si>
  <si>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</si>
  <si>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</si>
  <si>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</si>
  <si>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</si>
  <si>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</si>
  <si>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</si>
  <si>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</si>
  <si>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</si>
  <si>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</si>
  <si>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</si>
  <si>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</si>
  <si>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</si>
  <si>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</si>
  <si>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</si>
  <si>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</si>
  <si>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</si>
  <si>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</si>
  <si>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</si>
  <si>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</si>
  <si>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</si>
  <si>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</si>
  <si>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</si>
  <si>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</si>
  <si>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</si>
  <si>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</si>
  <si>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</si>
  <si>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</si>
  <si>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</si>
  <si>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</si>
  <si>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</si>
  <si>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</si>
  <si>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</si>
  <si>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</si>
  <si>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</si>
  <si>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</si>
  <si>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</si>
  <si>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</si>
  <si>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</si>
  <si>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</si>
  <si>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</si>
  <si>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</si>
  <si>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</si>
  <si>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</si>
  <si>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</si>
  <si>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</si>
  <si>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</si>
  <si>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</si>
  <si>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</si>
  <si>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</si>
  <si>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</si>
  <si>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</si>
  <si>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</si>
  <si>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</si>
  <si>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</si>
  <si>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</si>
  <si>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</si>
  <si>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</si>
  <si>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</si>
  <si>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</si>
  <si>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</si>
  <si>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</si>
  <si>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</si>
  <si>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</si>
  <si>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</si>
  <si>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</si>
  <si>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</si>
  <si>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</si>
  <si>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</si>
  <si>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</si>
  <si>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</si>
  <si>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</si>
  <si>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</si>
  <si>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</si>
  <si>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</si>
  <si>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</si>
  <si>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</si>
  <si>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</si>
  <si>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</si>
  <si>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</si>
  <si>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</si>
  <si>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</si>
  <si>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</si>
  <si>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</si>
  <si>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</si>
  <si>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</si>
  <si>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</si>
  <si>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</si>
  <si>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</si>
  <si>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</si>
  <si>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</si>
  <si>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</si>
  <si>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</si>
  <si>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</si>
  <si>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</si>
  <si>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</si>
  <si>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</si>
  <si>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</si>
  <si>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</si>
  <si>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</si>
  <si>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</si>
  <si>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</si>
  <si>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</si>
  <si>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</si>
  <si>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</si>
  <si>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</si>
  <si>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</si>
  <si>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</si>
  <si>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</si>
  <si>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</si>
  <si>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</si>
  <si>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</si>
  <si>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</si>
  <si>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</si>
  <si>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</si>
  <si>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</si>
  <si>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</si>
  <si>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</si>
  <si>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</si>
  <si>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</si>
  <si>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</si>
  <si>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</si>
  <si>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</si>
  <si>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</si>
  <si>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</si>
  <si>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</si>
  <si>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</si>
  <si>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</si>
  <si>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</si>
  <si>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</si>
  <si>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</si>
  <si>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</si>
  <si>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</si>
  <si>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</si>
  <si>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</si>
  <si>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</si>
  <si>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</si>
  <si>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</si>
  <si>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</si>
  <si>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</si>
  <si>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</si>
  <si>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</si>
  <si>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</si>
  <si>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</si>
  <si>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</si>
  <si>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</si>
  <si>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</si>
  <si>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</si>
  <si>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</si>
  <si>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</si>
  <si>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</si>
  <si>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</si>
  <si>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</si>
  <si>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</si>
  <si>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</si>
  <si>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</si>
  <si>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</si>
  <si>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</si>
  <si>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</si>
  <si>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</si>
  <si>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</si>
  <si>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</si>
  <si>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</si>
  <si>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</si>
  <si>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</si>
  <si>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</si>
  <si>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</si>
  <si>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</si>
  <si>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</si>
  <si>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</si>
  <si>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</si>
  <si>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</si>
  <si>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</si>
  <si>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</si>
  <si>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</si>
  <si>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</si>
  <si>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</si>
  <si>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</si>
  <si>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</si>
  <si>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</si>
  <si>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</si>
  <si>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</si>
  <si>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</si>
  <si>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</si>
  <si>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</si>
  <si>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</si>
  <si>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</si>
  <si>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</si>
  <si>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</si>
  <si>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</si>
  <si>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</si>
  <si>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</si>
  <si>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</si>
  <si>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</si>
  <si>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</si>
  <si>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</si>
  <si>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</si>
  <si>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</si>
  <si>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</si>
  <si>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</si>
  <si>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</si>
  <si>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</si>
  <si>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</si>
  <si>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</si>
  <si>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</si>
  <si>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</si>
  <si>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</si>
  <si>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</si>
  <si>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</si>
  <si>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</si>
  <si>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</si>
  <si>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</si>
  <si>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</si>
  <si>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</si>
  <si>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</si>
  <si>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</si>
  <si>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</si>
  <si>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</si>
  <si>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</si>
  <si>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</si>
  <si>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</si>
  <si>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</si>
  <si>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</si>
  <si>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</si>
  <si>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</si>
  <si>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</si>
  <si>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</si>
  <si>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</si>
  <si>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</si>
  <si>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</si>
  <si>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</si>
  <si>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</si>
  <si>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</si>
  <si>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</si>
  <si>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</si>
  <si>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</si>
  <si>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</si>
  <si>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</si>
  <si>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</si>
  <si>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</si>
  <si>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</si>
  <si>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</si>
  <si>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</si>
  <si>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</si>
  <si>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</si>
  <si>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</si>
  <si>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</si>
  <si>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</si>
  <si>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</si>
  <si>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</si>
  <si>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</si>
  <si>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</si>
  <si>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</si>
  <si>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</si>
  <si>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</si>
  <si>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</si>
  <si>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</si>
  <si>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</si>
  <si>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</si>
  <si>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</si>
  <si>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</si>
  <si>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</si>
  <si>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31.03.2022 ж. қарасты</t>
  </si>
  <si>
    <t>Есепті кезеңнің 31 наурызына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</si>
</sst>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195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1" applyNumberFormat="1" applyFont="1" applyBorder="1" applyAlignment="1" applyProtection="1">
      <alignment wrapText="1"/>
      <protection locked="0"/>
    </xf>
    <xf numFmtId="166" fontId="17" fillId="0" borderId="4" xfId="1" applyNumberFormat="1" applyFont="1" applyFill="1" applyBorder="1" applyAlignment="1" applyProtection="1">
      <alignment wrapText="1"/>
      <protection locked="0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168" fontId="2" fillId="0" borderId="4" xfId="1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" xfId="1"/>
    <cellStyle name="Обычный 2 2 2 3" xfId="2"/>
    <cellStyle name="Обычный 2 2 3" xfId="4"/>
    <cellStyle name="Обычный 2 2 3 2" xfId="5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zoomScale="80" zoomScaleNormal="80" workbookViewId="0">
      <selection activeCell="C142" sqref="C142"/>
    </sheetView>
  </sheetViews>
  <sheetFormatPr defaultColWidth="9.42578125" defaultRowHeight="12.75" outlineLevelRow="2" x14ac:dyDescent="0.2"/>
  <cols>
    <col min="1" max="1" width="86.140625" style="30" customWidth="1"/>
    <col min="2" max="2" width="7.5703125" style="6" customWidth="1"/>
    <col min="3" max="3" width="23.5703125" style="29" customWidth="1"/>
    <col min="4" max="4" width="22.28515625" style="26" customWidth="1"/>
    <col min="5" max="16384" width="9.42578125" style="6"/>
  </cols>
  <sheetData>
    <row r="1" spans="1:4" x14ac:dyDescent="0.2">
      <c r="D1" s="1"/>
    </row>
    <row r="2" spans="1:4" ht="50.25" customHeight="1" x14ac:dyDescent="0.2">
      <c r="C2" s="182" t="s">
        <v>85</v>
      </c>
      <c r="D2" s="182"/>
    </row>
    <row r="3" spans="1:4" x14ac:dyDescent="0.2">
      <c r="D3" s="97" t="s">
        <v>86</v>
      </c>
    </row>
    <row r="4" spans="1:4" x14ac:dyDescent="0.2">
      <c r="D4" s="1"/>
    </row>
    <row r="5" spans="1:4" x14ac:dyDescent="0.2">
      <c r="C5" s="152"/>
      <c r="D5" s="2"/>
    </row>
    <row r="6" spans="1:4" ht="15.75" x14ac:dyDescent="0.25">
      <c r="A6" s="30" t="s">
        <v>87</v>
      </c>
      <c r="C6" s="153" t="s">
        <v>88</v>
      </c>
      <c r="D6" s="3"/>
    </row>
    <row r="7" spans="1:4" ht="29.25" customHeight="1" x14ac:dyDescent="0.25">
      <c r="A7" s="30" t="s">
        <v>89</v>
      </c>
      <c r="C7" s="183" t="s">
        <v>90</v>
      </c>
      <c r="D7" s="183"/>
    </row>
    <row r="8" spans="1:4" ht="15.75" x14ac:dyDescent="0.25">
      <c r="A8" s="30" t="s">
        <v>91</v>
      </c>
      <c r="C8" s="153" t="s">
        <v>92</v>
      </c>
      <c r="D8" s="3"/>
    </row>
    <row r="9" spans="1:4" ht="15.75" x14ac:dyDescent="0.25">
      <c r="A9" s="30" t="s">
        <v>93</v>
      </c>
      <c r="C9" s="153" t="s">
        <v>94</v>
      </c>
      <c r="D9" s="3"/>
    </row>
    <row r="10" spans="1:4" ht="15.75" x14ac:dyDescent="0.25">
      <c r="A10" s="30" t="s">
        <v>95</v>
      </c>
      <c r="C10" s="153" t="s">
        <v>96</v>
      </c>
      <c r="D10" s="3"/>
    </row>
    <row r="11" spans="1:4" ht="15.75" x14ac:dyDescent="0.25">
      <c r="A11" s="30" t="s">
        <v>97</v>
      </c>
      <c r="C11" s="104">
        <v>3822</v>
      </c>
      <c r="D11" s="3"/>
    </row>
    <row r="12" spans="1:4" ht="15.75" x14ac:dyDescent="0.25">
      <c r="A12" s="30" t="s">
        <v>98</v>
      </c>
      <c r="C12" s="153" t="s">
        <v>100</v>
      </c>
      <c r="D12" s="3"/>
    </row>
    <row r="13" spans="1:4" ht="33.75" customHeight="1" x14ac:dyDescent="0.2">
      <c r="A13" s="30" t="s">
        <v>99</v>
      </c>
      <c r="C13" s="184" t="s">
        <v>101</v>
      </c>
      <c r="D13" s="184"/>
    </row>
    <row r="14" spans="1:4" x14ac:dyDescent="0.2">
      <c r="C14" s="21"/>
    </row>
    <row r="15" spans="1:4" x14ac:dyDescent="0.2">
      <c r="A15" s="96" t="s">
        <v>102</v>
      </c>
      <c r="B15" s="4"/>
      <c r="C15" s="4"/>
      <c r="D15" s="4"/>
    </row>
    <row r="16" spans="1:4" x14ac:dyDescent="0.2">
      <c r="A16" s="154" t="s">
        <v>388</v>
      </c>
      <c r="B16" s="155"/>
      <c r="C16" s="33"/>
      <c r="D16" s="155"/>
    </row>
    <row r="17" spans="1:4" x14ac:dyDescent="0.2">
      <c r="A17" s="5"/>
      <c r="B17" s="156"/>
      <c r="C17" s="156"/>
      <c r="D17" s="157" t="s">
        <v>107</v>
      </c>
    </row>
    <row r="18" spans="1:4" s="7" customFormat="1" ht="25.5" customHeight="1" x14ac:dyDescent="0.2">
      <c r="A18" s="185" t="s">
        <v>103</v>
      </c>
      <c r="B18" s="185" t="s">
        <v>104</v>
      </c>
      <c r="C18" s="185" t="s">
        <v>105</v>
      </c>
      <c r="D18" s="185" t="s">
        <v>106</v>
      </c>
    </row>
    <row r="19" spans="1:4" s="7" customFormat="1" x14ac:dyDescent="0.2">
      <c r="A19" s="186"/>
      <c r="B19" s="186"/>
      <c r="C19" s="186"/>
      <c r="D19" s="186"/>
    </row>
    <row r="20" spans="1:4" s="8" customFormat="1" x14ac:dyDescent="0.2">
      <c r="A20" s="158" t="s">
        <v>108</v>
      </c>
      <c r="B20" s="159"/>
      <c r="C20" s="160"/>
      <c r="D20" s="160"/>
    </row>
    <row r="21" spans="1:4" x14ac:dyDescent="0.2">
      <c r="A21" s="13" t="s">
        <v>109</v>
      </c>
      <c r="B21" s="14" t="s">
        <v>0</v>
      </c>
      <c r="C21" s="175">
        <v>11500137</v>
      </c>
      <c r="D21" s="175">
        <v>12926457</v>
      </c>
    </row>
    <row r="22" spans="1:4" outlineLevel="1" x14ac:dyDescent="0.2">
      <c r="A22" s="13" t="s">
        <v>110</v>
      </c>
      <c r="B22" s="14" t="s">
        <v>1</v>
      </c>
      <c r="C22" s="161">
        <f>SUM(C23:C27)</f>
        <v>507352</v>
      </c>
      <c r="D22" s="161">
        <f>SUM(D23:D27)</f>
        <v>518953</v>
      </c>
    </row>
    <row r="23" spans="1:4" outlineLevel="1" x14ac:dyDescent="0.2">
      <c r="A23" s="13" t="s">
        <v>259</v>
      </c>
      <c r="B23" s="14"/>
      <c r="C23" s="161"/>
      <c r="D23" s="161"/>
    </row>
    <row r="24" spans="1:4" outlineLevel="1" x14ac:dyDescent="0.2">
      <c r="A24" s="13" t="s">
        <v>112</v>
      </c>
      <c r="B24" s="14"/>
      <c r="C24" s="161">
        <v>424807</v>
      </c>
      <c r="D24" s="161">
        <v>428912</v>
      </c>
    </row>
    <row r="25" spans="1:4" outlineLevel="1" x14ac:dyDescent="0.2">
      <c r="A25" s="13" t="s">
        <v>111</v>
      </c>
      <c r="B25" s="14"/>
      <c r="C25" s="161">
        <v>0</v>
      </c>
      <c r="D25" s="161">
        <v>0</v>
      </c>
    </row>
    <row r="26" spans="1:4" outlineLevel="1" x14ac:dyDescent="0.2">
      <c r="A26" s="13" t="s">
        <v>113</v>
      </c>
      <c r="B26" s="14"/>
      <c r="C26" s="161">
        <v>80965</v>
      </c>
      <c r="D26" s="161">
        <v>89318</v>
      </c>
    </row>
    <row r="27" spans="1:4" outlineLevel="1" x14ac:dyDescent="0.2">
      <c r="A27" s="13" t="s">
        <v>114</v>
      </c>
      <c r="B27" s="14"/>
      <c r="C27" s="161">
        <v>1580</v>
      </c>
      <c r="D27" s="161">
        <v>723</v>
      </c>
    </row>
    <row r="28" spans="1:4" x14ac:dyDescent="0.2">
      <c r="A28" s="13" t="s">
        <v>115</v>
      </c>
      <c r="B28" s="14" t="s">
        <v>2</v>
      </c>
      <c r="C28" s="161"/>
      <c r="D28" s="161"/>
    </row>
    <row r="29" spans="1:4" x14ac:dyDescent="0.2">
      <c r="A29" s="13" t="s">
        <v>255</v>
      </c>
      <c r="B29" s="14" t="s">
        <v>3</v>
      </c>
      <c r="C29" s="161"/>
      <c r="D29" s="161"/>
    </row>
    <row r="30" spans="1:4" x14ac:dyDescent="0.2">
      <c r="A30" s="13" t="s">
        <v>116</v>
      </c>
      <c r="B30" s="14" t="s">
        <v>4</v>
      </c>
      <c r="C30" s="161"/>
      <c r="D30" s="161"/>
    </row>
    <row r="31" spans="1:4" x14ac:dyDescent="0.2">
      <c r="A31" s="13" t="s">
        <v>117</v>
      </c>
      <c r="B31" s="14" t="s">
        <v>5</v>
      </c>
      <c r="C31" s="18"/>
      <c r="D31" s="18"/>
    </row>
    <row r="32" spans="1:4" x14ac:dyDescent="0.2">
      <c r="A32" s="13" t="s">
        <v>118</v>
      </c>
      <c r="B32" s="14" t="s">
        <v>6</v>
      </c>
      <c r="C32" s="15">
        <f>SUM(C33:C34)</f>
        <v>11081559</v>
      </c>
      <c r="D32" s="15">
        <f>SUM(D33:D34)</f>
        <v>12211936</v>
      </c>
    </row>
    <row r="33" spans="1:4" s="10" customFormat="1" outlineLevel="1" x14ac:dyDescent="0.2">
      <c r="A33" s="12" t="s">
        <v>119</v>
      </c>
      <c r="B33" s="9"/>
      <c r="C33" s="11">
        <v>11048409</v>
      </c>
      <c r="D33" s="11">
        <v>12182881</v>
      </c>
    </row>
    <row r="34" spans="1:4" s="10" customFormat="1" outlineLevel="1" x14ac:dyDescent="0.2">
      <c r="A34" s="12" t="s">
        <v>120</v>
      </c>
      <c r="B34" s="9"/>
      <c r="C34" s="11">
        <v>33150</v>
      </c>
      <c r="D34" s="11">
        <v>29055</v>
      </c>
    </row>
    <row r="35" spans="1:4" x14ac:dyDescent="0.2">
      <c r="A35" s="13" t="s">
        <v>122</v>
      </c>
      <c r="B35" s="14" t="s">
        <v>7</v>
      </c>
      <c r="C35" s="161">
        <v>19839</v>
      </c>
      <c r="D35" s="161">
        <v>8431</v>
      </c>
    </row>
    <row r="36" spans="1:4" x14ac:dyDescent="0.2">
      <c r="A36" s="13" t="s">
        <v>123</v>
      </c>
      <c r="B36" s="14" t="s">
        <v>8</v>
      </c>
      <c r="C36" s="161"/>
      <c r="D36" s="161"/>
    </row>
    <row r="37" spans="1:4" x14ac:dyDescent="0.2">
      <c r="A37" s="13" t="s">
        <v>124</v>
      </c>
      <c r="B37" s="14" t="s">
        <v>9</v>
      </c>
      <c r="C37" s="161">
        <v>489442</v>
      </c>
      <c r="D37" s="161">
        <v>929386</v>
      </c>
    </row>
    <row r="38" spans="1:4" x14ac:dyDescent="0.2">
      <c r="A38" s="13" t="s">
        <v>125</v>
      </c>
      <c r="B38" s="109" t="s">
        <v>10</v>
      </c>
      <c r="C38" s="161">
        <v>51679555</v>
      </c>
      <c r="D38" s="161">
        <v>35010024</v>
      </c>
    </row>
    <row r="39" spans="1:4" x14ac:dyDescent="0.2">
      <c r="A39" s="13" t="s">
        <v>126</v>
      </c>
      <c r="B39" s="109" t="s">
        <v>11</v>
      </c>
      <c r="C39" s="161"/>
      <c r="D39" s="161"/>
    </row>
    <row r="40" spans="1:4" x14ac:dyDescent="0.2">
      <c r="A40" s="13" t="s">
        <v>127</v>
      </c>
      <c r="B40" s="109" t="s">
        <v>12</v>
      </c>
      <c r="C40" s="161">
        <f>SUM(C41:C42)</f>
        <v>7420987</v>
      </c>
      <c r="D40" s="161">
        <f>SUM(D41:D42)</f>
        <v>13351680</v>
      </c>
    </row>
    <row r="41" spans="1:4" x14ac:dyDescent="0.2">
      <c r="A41" s="17" t="s">
        <v>127</v>
      </c>
      <c r="B41" s="109"/>
      <c r="C41" s="161">
        <v>2088878</v>
      </c>
      <c r="D41" s="161">
        <v>10295343</v>
      </c>
    </row>
    <row r="42" spans="1:4" x14ac:dyDescent="0.2">
      <c r="A42" s="17" t="s">
        <v>121</v>
      </c>
      <c r="B42" s="109"/>
      <c r="C42" s="161">
        <v>5332109</v>
      </c>
      <c r="D42" s="161">
        <v>3056337</v>
      </c>
    </row>
    <row r="43" spans="1:4" s="8" customFormat="1" x14ac:dyDescent="0.2">
      <c r="A43" s="158" t="s">
        <v>147</v>
      </c>
      <c r="B43" s="162">
        <v>100</v>
      </c>
      <c r="C43" s="163">
        <f>C21+C22+SUM(C28:C31,C32,C35:C40)</f>
        <v>82698871</v>
      </c>
      <c r="D43" s="163">
        <f>D21+D22+SUM(D28:D31,D32,D35:D40)</f>
        <v>74956867</v>
      </c>
    </row>
    <row r="44" spans="1:4" s="8" customFormat="1" x14ac:dyDescent="0.2">
      <c r="A44" s="158" t="s">
        <v>128</v>
      </c>
      <c r="B44" s="162">
        <v>101</v>
      </c>
      <c r="C44" s="160"/>
      <c r="D44" s="160"/>
    </row>
    <row r="45" spans="1:4" s="8" customFormat="1" x14ac:dyDescent="0.2">
      <c r="A45" s="158" t="s">
        <v>129</v>
      </c>
      <c r="B45" s="162"/>
      <c r="C45" s="160"/>
      <c r="D45" s="160"/>
    </row>
    <row r="46" spans="1:4" x14ac:dyDescent="0.2">
      <c r="A46" s="13" t="s">
        <v>110</v>
      </c>
      <c r="B46" s="14">
        <v>110</v>
      </c>
      <c r="C46" s="161">
        <f>SUM(C47:C52)</f>
        <v>200196</v>
      </c>
      <c r="D46" s="161">
        <f>SUM(D47:D52)</f>
        <v>194058</v>
      </c>
    </row>
    <row r="47" spans="1:4" outlineLevel="1" x14ac:dyDescent="0.2">
      <c r="A47" s="13" t="s">
        <v>260</v>
      </c>
      <c r="B47" s="14"/>
      <c r="C47" s="161"/>
      <c r="D47" s="161"/>
    </row>
    <row r="48" spans="1:4" outlineLevel="1" x14ac:dyDescent="0.2">
      <c r="A48" s="13" t="s">
        <v>261</v>
      </c>
      <c r="B48" s="14"/>
      <c r="C48" s="161">
        <v>82922</v>
      </c>
      <c r="D48" s="161">
        <v>76778</v>
      </c>
    </row>
    <row r="49" spans="1:4" outlineLevel="1" x14ac:dyDescent="0.2">
      <c r="A49" s="13" t="s">
        <v>130</v>
      </c>
      <c r="B49" s="14"/>
      <c r="C49" s="161">
        <v>1766</v>
      </c>
      <c r="D49" s="161">
        <v>1766</v>
      </c>
    </row>
    <row r="50" spans="1:4" outlineLevel="1" x14ac:dyDescent="0.2">
      <c r="A50" s="13" t="s">
        <v>131</v>
      </c>
      <c r="B50" s="14"/>
      <c r="C50" s="161"/>
      <c r="D50" s="161"/>
    </row>
    <row r="51" spans="1:4" outlineLevel="1" x14ac:dyDescent="0.2">
      <c r="A51" s="13" t="s">
        <v>113</v>
      </c>
      <c r="B51" s="14"/>
      <c r="C51" s="161">
        <v>115508</v>
      </c>
      <c r="D51" s="161">
        <v>115514</v>
      </c>
    </row>
    <row r="52" spans="1:4" outlineLevel="1" x14ac:dyDescent="0.2">
      <c r="A52" s="13" t="s">
        <v>256</v>
      </c>
      <c r="B52" s="14"/>
      <c r="C52" s="161"/>
      <c r="D52" s="161"/>
    </row>
    <row r="53" spans="1:4" x14ac:dyDescent="0.2">
      <c r="A53" s="13" t="s">
        <v>132</v>
      </c>
      <c r="B53" s="14">
        <v>111</v>
      </c>
      <c r="C53" s="161">
        <v>765982</v>
      </c>
      <c r="D53" s="161">
        <v>765982</v>
      </c>
    </row>
    <row r="54" spans="1:4" x14ac:dyDescent="0.2">
      <c r="A54" s="13" t="s">
        <v>257</v>
      </c>
      <c r="B54" s="14">
        <v>112</v>
      </c>
      <c r="C54" s="161"/>
      <c r="D54" s="161"/>
    </row>
    <row r="55" spans="1:4" x14ac:dyDescent="0.2">
      <c r="A55" s="13" t="s">
        <v>116</v>
      </c>
      <c r="B55" s="14">
        <v>113</v>
      </c>
      <c r="C55" s="161"/>
      <c r="D55" s="161"/>
    </row>
    <row r="56" spans="1:4" x14ac:dyDescent="0.2">
      <c r="A56" s="13" t="s">
        <v>258</v>
      </c>
      <c r="B56" s="14">
        <v>114</v>
      </c>
      <c r="C56" s="15">
        <v>0</v>
      </c>
      <c r="D56" s="15">
        <v>0</v>
      </c>
    </row>
    <row r="57" spans="1:4" s="10" customFormat="1" x14ac:dyDescent="0.2">
      <c r="A57" s="16" t="s">
        <v>133</v>
      </c>
      <c r="B57" s="14">
        <v>115</v>
      </c>
      <c r="C57" s="11">
        <f>SUM(C58:C59)</f>
        <v>1191838</v>
      </c>
      <c r="D57" s="11">
        <f>SUM(D58:D59)</f>
        <v>2704541</v>
      </c>
    </row>
    <row r="58" spans="1:4" s="10" customFormat="1" outlineLevel="1" x14ac:dyDescent="0.2">
      <c r="A58" s="17" t="s">
        <v>134</v>
      </c>
      <c r="B58" s="14"/>
      <c r="C58" s="11">
        <v>0</v>
      </c>
      <c r="D58" s="11"/>
    </row>
    <row r="59" spans="1:4" s="10" customFormat="1" outlineLevel="1" x14ac:dyDescent="0.2">
      <c r="A59" s="17" t="s">
        <v>135</v>
      </c>
      <c r="B59" s="14"/>
      <c r="C59" s="11">
        <v>1191838</v>
      </c>
      <c r="D59" s="11">
        <v>2704541</v>
      </c>
    </row>
    <row r="60" spans="1:4" s="10" customFormat="1" x14ac:dyDescent="0.2">
      <c r="A60" s="16" t="s">
        <v>136</v>
      </c>
      <c r="B60" s="14">
        <v>116</v>
      </c>
      <c r="C60" s="11"/>
      <c r="D60" s="11"/>
    </row>
    <row r="61" spans="1:4" x14ac:dyDescent="0.2">
      <c r="A61" s="13" t="s">
        <v>137</v>
      </c>
      <c r="B61" s="14">
        <v>117</v>
      </c>
      <c r="C61" s="18">
        <f>SUM(C62:C63)</f>
        <v>0</v>
      </c>
      <c r="D61" s="18">
        <f>SUM(D62:D63)</f>
        <v>0</v>
      </c>
    </row>
    <row r="62" spans="1:4" s="10" customFormat="1" outlineLevel="1" x14ac:dyDescent="0.2">
      <c r="A62" s="12" t="s">
        <v>119</v>
      </c>
      <c r="B62" s="9"/>
      <c r="C62" s="11"/>
      <c r="D62" s="11"/>
    </row>
    <row r="63" spans="1:4" s="10" customFormat="1" outlineLevel="1" x14ac:dyDescent="0.2">
      <c r="A63" s="12" t="s">
        <v>120</v>
      </c>
      <c r="B63" s="9"/>
      <c r="C63" s="11"/>
      <c r="D63" s="11"/>
    </row>
    <row r="64" spans="1:4" s="10" customFormat="1" x14ac:dyDescent="0.2">
      <c r="A64" s="16" t="s">
        <v>138</v>
      </c>
      <c r="B64" s="14">
        <v>118</v>
      </c>
      <c r="C64" s="11"/>
      <c r="D64" s="11"/>
    </row>
    <row r="65" spans="1:4" s="10" customFormat="1" x14ac:dyDescent="0.2">
      <c r="A65" s="16" t="s">
        <v>139</v>
      </c>
      <c r="B65" s="14">
        <v>119</v>
      </c>
      <c r="C65" s="11"/>
      <c r="D65" s="11"/>
    </row>
    <row r="66" spans="1:4" x14ac:dyDescent="0.2">
      <c r="A66" s="13" t="s">
        <v>140</v>
      </c>
      <c r="B66" s="14">
        <v>120</v>
      </c>
      <c r="C66" s="161"/>
      <c r="D66" s="161"/>
    </row>
    <row r="67" spans="1:4" x14ac:dyDescent="0.2">
      <c r="A67" s="13" t="s">
        <v>141</v>
      </c>
      <c r="B67" s="14">
        <v>121</v>
      </c>
      <c r="C67" s="161">
        <v>23812057</v>
      </c>
      <c r="D67" s="161">
        <v>23741487</v>
      </c>
    </row>
    <row r="68" spans="1:4" x14ac:dyDescent="0.2">
      <c r="A68" s="13" t="s">
        <v>218</v>
      </c>
      <c r="B68" s="14">
        <v>122</v>
      </c>
      <c r="C68" s="161">
        <v>146642</v>
      </c>
      <c r="D68" s="161">
        <v>175481</v>
      </c>
    </row>
    <row r="69" spans="1:4" x14ac:dyDescent="0.2">
      <c r="A69" s="13" t="s">
        <v>126</v>
      </c>
      <c r="B69" s="14">
        <v>123</v>
      </c>
      <c r="C69" s="161"/>
      <c r="D69" s="161"/>
    </row>
    <row r="70" spans="1:4" x14ac:dyDescent="0.2">
      <c r="A70" s="13" t="s">
        <v>142</v>
      </c>
      <c r="B70" s="14">
        <v>124</v>
      </c>
      <c r="C70" s="161">
        <v>316854</v>
      </c>
      <c r="D70" s="161">
        <v>317098</v>
      </c>
    </row>
    <row r="71" spans="1:4" x14ac:dyDescent="0.2">
      <c r="A71" s="13" t="s">
        <v>143</v>
      </c>
      <c r="B71" s="14">
        <v>125</v>
      </c>
      <c r="C71" s="161">
        <v>2325749</v>
      </c>
      <c r="D71" s="161">
        <v>2308509</v>
      </c>
    </row>
    <row r="72" spans="1:4" x14ac:dyDescent="0.2">
      <c r="A72" s="13" t="s">
        <v>144</v>
      </c>
      <c r="B72" s="14">
        <v>126</v>
      </c>
      <c r="C72" s="161">
        <v>35855</v>
      </c>
      <c r="D72" s="161">
        <v>34889</v>
      </c>
    </row>
    <row r="73" spans="1:4" x14ac:dyDescent="0.2">
      <c r="A73" s="13" t="s">
        <v>145</v>
      </c>
      <c r="B73" s="14">
        <v>127</v>
      </c>
      <c r="C73" s="18">
        <f>SUM(C74:C76)</f>
        <v>5801262</v>
      </c>
      <c r="D73" s="18">
        <f>SUM(D74:D76)</f>
        <v>6789876</v>
      </c>
    </row>
    <row r="74" spans="1:4" outlineLevel="1" x14ac:dyDescent="0.2">
      <c r="A74" s="17" t="s">
        <v>146</v>
      </c>
      <c r="B74" s="9"/>
      <c r="C74" s="11">
        <v>1622789</v>
      </c>
      <c r="D74" s="11">
        <v>1934328</v>
      </c>
    </row>
    <row r="75" spans="1:4" outlineLevel="1" x14ac:dyDescent="0.2">
      <c r="A75" s="17" t="s">
        <v>145</v>
      </c>
      <c r="B75" s="9"/>
      <c r="C75" s="11">
        <v>4178473</v>
      </c>
      <c r="D75" s="11">
        <v>4855548</v>
      </c>
    </row>
    <row r="76" spans="1:4" outlineLevel="1" x14ac:dyDescent="0.2">
      <c r="A76" s="17" t="s">
        <v>121</v>
      </c>
      <c r="B76" s="9"/>
      <c r="C76" s="11"/>
      <c r="D76" s="11"/>
    </row>
    <row r="77" spans="1:4" s="8" customFormat="1" x14ac:dyDescent="0.2">
      <c r="A77" s="158" t="s">
        <v>148</v>
      </c>
      <c r="B77" s="162">
        <v>200</v>
      </c>
      <c r="C77" s="163">
        <f>SUM(C46,C53:C57,C60,C61,C64:C73)</f>
        <v>34596435</v>
      </c>
      <c r="D77" s="163">
        <f>SUM(D46,D53:D57,D60,D61,D64:D73)</f>
        <v>37031921</v>
      </c>
    </row>
    <row r="78" spans="1:4" s="8" customFormat="1" x14ac:dyDescent="0.2">
      <c r="A78" s="158" t="s">
        <v>149</v>
      </c>
      <c r="B78" s="159"/>
      <c r="C78" s="163">
        <f>C77+C44+C43</f>
        <v>117295306</v>
      </c>
      <c r="D78" s="163">
        <f>D77+D44+D43</f>
        <v>111988788</v>
      </c>
    </row>
    <row r="79" spans="1:4" s="19" customFormat="1" ht="25.5" x14ac:dyDescent="0.2">
      <c r="A79" s="164" t="s">
        <v>150</v>
      </c>
      <c r="B79" s="165" t="s">
        <v>104</v>
      </c>
      <c r="C79" s="166"/>
      <c r="D79" s="166"/>
    </row>
    <row r="80" spans="1:4" s="8" customFormat="1" x14ac:dyDescent="0.2">
      <c r="A80" s="158" t="s">
        <v>151</v>
      </c>
      <c r="B80" s="159"/>
      <c r="C80" s="160"/>
      <c r="D80" s="160"/>
    </row>
    <row r="81" spans="1:4" x14ac:dyDescent="0.2">
      <c r="A81" s="13" t="s">
        <v>152</v>
      </c>
      <c r="B81" s="14">
        <v>210</v>
      </c>
      <c r="C81" s="18">
        <f>SUM(C82:C85)</f>
        <v>418654</v>
      </c>
      <c r="D81" s="18">
        <f>SUM(D82:D85)</f>
        <v>265770</v>
      </c>
    </row>
    <row r="82" spans="1:4" s="10" customFormat="1" outlineLevel="2" x14ac:dyDescent="0.2">
      <c r="A82" s="12" t="s">
        <v>153</v>
      </c>
      <c r="B82" s="9"/>
      <c r="C82" s="11"/>
      <c r="D82" s="11"/>
    </row>
    <row r="83" spans="1:4" s="10" customFormat="1" ht="25.5" outlineLevel="2" x14ac:dyDescent="0.2">
      <c r="A83" s="20" t="s">
        <v>154</v>
      </c>
      <c r="B83" s="9"/>
      <c r="C83" s="11">
        <v>14244</v>
      </c>
      <c r="D83" s="11">
        <v>17804</v>
      </c>
    </row>
    <row r="84" spans="1:4" s="10" customFormat="1" outlineLevel="2" x14ac:dyDescent="0.2">
      <c r="A84" s="12" t="s">
        <v>155</v>
      </c>
      <c r="B84" s="9"/>
      <c r="C84" s="11"/>
      <c r="D84" s="11"/>
    </row>
    <row r="85" spans="1:4" s="10" customFormat="1" outlineLevel="2" x14ac:dyDescent="0.2">
      <c r="A85" s="12" t="s">
        <v>156</v>
      </c>
      <c r="B85" s="9"/>
      <c r="C85" s="11">
        <v>404410</v>
      </c>
      <c r="D85" s="11">
        <v>247966</v>
      </c>
    </row>
    <row r="86" spans="1:4" s="10" customFormat="1" ht="25.5" outlineLevel="2" x14ac:dyDescent="0.2">
      <c r="A86" s="13" t="s">
        <v>157</v>
      </c>
      <c r="B86" s="14">
        <v>211</v>
      </c>
      <c r="C86" s="11"/>
      <c r="D86" s="11"/>
    </row>
    <row r="87" spans="1:4" x14ac:dyDescent="0.2">
      <c r="A87" s="13" t="s">
        <v>116</v>
      </c>
      <c r="B87" s="14">
        <v>212</v>
      </c>
      <c r="C87" s="161"/>
      <c r="D87" s="161"/>
    </row>
    <row r="88" spans="1:4" x14ac:dyDescent="0.2">
      <c r="A88" s="13" t="s">
        <v>158</v>
      </c>
      <c r="B88" s="14">
        <v>213</v>
      </c>
      <c r="C88" s="18">
        <f>SUM(C89:C90)</f>
        <v>557191</v>
      </c>
      <c r="D88" s="18">
        <f>SUM(D89:D90)</f>
        <v>0</v>
      </c>
    </row>
    <row r="89" spans="1:4" s="10" customFormat="1" outlineLevel="1" x14ac:dyDescent="0.2">
      <c r="A89" s="12" t="s">
        <v>159</v>
      </c>
      <c r="B89" s="9"/>
      <c r="C89" s="11"/>
      <c r="D89" s="11"/>
    </row>
    <row r="90" spans="1:4" s="10" customFormat="1" outlineLevel="1" x14ac:dyDescent="0.2">
      <c r="A90" s="12" t="s">
        <v>160</v>
      </c>
      <c r="B90" s="9"/>
      <c r="C90" s="11">
        <v>557191</v>
      </c>
      <c r="D90" s="11"/>
    </row>
    <row r="91" spans="1:4" x14ac:dyDescent="0.2">
      <c r="A91" s="13" t="s">
        <v>162</v>
      </c>
      <c r="B91" s="14">
        <v>214</v>
      </c>
      <c r="C91" s="18">
        <f>SUM(C92:C93)</f>
        <v>14246968</v>
      </c>
      <c r="D91" s="18">
        <f>SUM(D92:D93)</f>
        <v>9267444</v>
      </c>
    </row>
    <row r="92" spans="1:4" s="10" customFormat="1" outlineLevel="1" x14ac:dyDescent="0.2">
      <c r="A92" s="12" t="s">
        <v>163</v>
      </c>
      <c r="B92" s="9"/>
      <c r="C92" s="11">
        <v>13607967</v>
      </c>
      <c r="D92" s="11">
        <v>8472925</v>
      </c>
    </row>
    <row r="93" spans="1:4" s="10" customFormat="1" outlineLevel="1" x14ac:dyDescent="0.2">
      <c r="A93" s="12" t="s">
        <v>164</v>
      </c>
      <c r="B93" s="9"/>
      <c r="C93" s="11">
        <v>639001</v>
      </c>
      <c r="D93" s="11">
        <v>794519</v>
      </c>
    </row>
    <row r="94" spans="1:4" x14ac:dyDescent="0.2">
      <c r="A94" s="13" t="s">
        <v>161</v>
      </c>
      <c r="B94" s="14">
        <v>215</v>
      </c>
      <c r="C94" s="161">
        <v>1741547</v>
      </c>
      <c r="D94" s="161">
        <v>2442389</v>
      </c>
    </row>
    <row r="95" spans="1:4" x14ac:dyDescent="0.2">
      <c r="A95" s="13" t="s">
        <v>165</v>
      </c>
      <c r="B95" s="14">
        <v>216</v>
      </c>
      <c r="C95" s="161">
        <v>41842</v>
      </c>
      <c r="D95" s="161">
        <v>19621</v>
      </c>
    </row>
    <row r="96" spans="1:4" x14ac:dyDescent="0.2">
      <c r="A96" s="13" t="s">
        <v>166</v>
      </c>
      <c r="B96" s="14">
        <v>217</v>
      </c>
      <c r="C96" s="161">
        <v>714047</v>
      </c>
      <c r="D96" s="161">
        <v>687358</v>
      </c>
    </row>
    <row r="97" spans="1:4" x14ac:dyDescent="0.2">
      <c r="A97" s="13" t="s">
        <v>167</v>
      </c>
      <c r="B97" s="14">
        <v>218</v>
      </c>
      <c r="C97" s="161">
        <v>1181</v>
      </c>
      <c r="D97" s="161">
        <v>4038</v>
      </c>
    </row>
    <row r="98" spans="1:4" x14ac:dyDescent="0.2">
      <c r="A98" s="13" t="s">
        <v>168</v>
      </c>
      <c r="B98" s="14">
        <v>219</v>
      </c>
      <c r="C98" s="161">
        <v>14839718</v>
      </c>
      <c r="D98" s="161">
        <v>17392251</v>
      </c>
    </row>
    <row r="99" spans="1:4" x14ac:dyDescent="0.2">
      <c r="A99" s="13" t="s">
        <v>169</v>
      </c>
      <c r="B99" s="14">
        <v>220</v>
      </c>
      <c r="C99" s="161"/>
      <c r="D99" s="161"/>
    </row>
    <row r="100" spans="1:4" x14ac:dyDescent="0.2">
      <c r="A100" s="13" t="s">
        <v>170</v>
      </c>
      <c r="B100" s="14">
        <v>221</v>
      </c>
      <c r="C100" s="161">
        <v>50328</v>
      </c>
      <c r="D100" s="161">
        <v>50328</v>
      </c>
    </row>
    <row r="101" spans="1:4" x14ac:dyDescent="0.2">
      <c r="A101" s="13" t="s">
        <v>171</v>
      </c>
      <c r="B101" s="14">
        <v>222</v>
      </c>
      <c r="C101" s="161">
        <f>SUM(C102:C103)</f>
        <v>1223452</v>
      </c>
      <c r="D101" s="161">
        <f>SUM(D102:D103)</f>
        <v>1110852</v>
      </c>
    </row>
    <row r="102" spans="1:4" x14ac:dyDescent="0.2">
      <c r="A102" s="12" t="s">
        <v>171</v>
      </c>
      <c r="B102" s="14"/>
      <c r="C102" s="161">
        <v>652466</v>
      </c>
      <c r="D102" s="161">
        <v>522875</v>
      </c>
    </row>
    <row r="103" spans="1:4" x14ac:dyDescent="0.2">
      <c r="A103" s="12" t="s">
        <v>121</v>
      </c>
      <c r="B103" s="14"/>
      <c r="C103" s="161">
        <v>570986</v>
      </c>
      <c r="D103" s="161">
        <v>587977</v>
      </c>
    </row>
    <row r="104" spans="1:4" s="8" customFormat="1" x14ac:dyDescent="0.2">
      <c r="A104" s="158" t="s">
        <v>184</v>
      </c>
      <c r="B104" s="162">
        <v>300</v>
      </c>
      <c r="C104" s="163">
        <f>SUM(C81,C86:C88,C91,C94:C101)</f>
        <v>33834928</v>
      </c>
      <c r="D104" s="163">
        <f>SUM(D81,D86:D88,D91,D94:D101)</f>
        <v>31240051</v>
      </c>
    </row>
    <row r="105" spans="1:4" s="8" customFormat="1" x14ac:dyDescent="0.2">
      <c r="A105" s="158" t="s">
        <v>172</v>
      </c>
      <c r="B105" s="162">
        <v>301</v>
      </c>
      <c r="C105" s="160"/>
      <c r="D105" s="160"/>
    </row>
    <row r="106" spans="1:4" s="8" customFormat="1" x14ac:dyDescent="0.2">
      <c r="A106" s="158" t="s">
        <v>173</v>
      </c>
      <c r="B106" s="159"/>
      <c r="C106" s="160"/>
      <c r="D106" s="160"/>
    </row>
    <row r="107" spans="1:4" x14ac:dyDescent="0.2">
      <c r="A107" s="13" t="s">
        <v>174</v>
      </c>
      <c r="B107" s="14">
        <v>310</v>
      </c>
      <c r="C107" s="167">
        <f>SUM(C108:C111)</f>
        <v>420399</v>
      </c>
      <c r="D107" s="167">
        <f>SUM(D108:D111)</f>
        <v>447724</v>
      </c>
    </row>
    <row r="108" spans="1:4" s="10" customFormat="1" outlineLevel="2" x14ac:dyDescent="0.2">
      <c r="A108" s="12" t="s">
        <v>153</v>
      </c>
      <c r="B108" s="9"/>
      <c r="C108" s="11"/>
      <c r="D108" s="11"/>
    </row>
    <row r="109" spans="1:4" s="10" customFormat="1" ht="25.5" outlineLevel="2" x14ac:dyDescent="0.2">
      <c r="A109" s="20" t="s">
        <v>154</v>
      </c>
      <c r="B109" s="9"/>
      <c r="C109" s="11">
        <v>155572</v>
      </c>
      <c r="D109" s="11">
        <v>182897</v>
      </c>
    </row>
    <row r="110" spans="1:4" s="10" customFormat="1" outlineLevel="2" x14ac:dyDescent="0.2">
      <c r="A110" s="12" t="s">
        <v>155</v>
      </c>
      <c r="B110" s="9"/>
      <c r="C110" s="11"/>
      <c r="D110" s="11"/>
    </row>
    <row r="111" spans="1:4" s="10" customFormat="1" outlineLevel="2" x14ac:dyDescent="0.2">
      <c r="A111" s="12" t="s">
        <v>175</v>
      </c>
      <c r="B111" s="9"/>
      <c r="C111" s="11">
        <v>264827</v>
      </c>
      <c r="D111" s="11">
        <v>264827</v>
      </c>
    </row>
    <row r="112" spans="1:4" s="10" customFormat="1" outlineLevel="2" x14ac:dyDescent="0.2">
      <c r="A112" s="13" t="s">
        <v>176</v>
      </c>
      <c r="B112" s="14">
        <v>311</v>
      </c>
      <c r="C112" s="11"/>
      <c r="D112" s="11"/>
    </row>
    <row r="113" spans="1:4" x14ac:dyDescent="0.2">
      <c r="A113" s="13" t="s">
        <v>116</v>
      </c>
      <c r="B113" s="14">
        <v>312</v>
      </c>
      <c r="C113" s="161"/>
      <c r="D113" s="161"/>
    </row>
    <row r="114" spans="1:4" x14ac:dyDescent="0.2">
      <c r="A114" s="13" t="s">
        <v>177</v>
      </c>
      <c r="B114" s="14">
        <v>313</v>
      </c>
      <c r="C114" s="167">
        <f>SUM(C115:C116)</f>
        <v>645308</v>
      </c>
      <c r="D114" s="167">
        <f>SUM(D115:D116)</f>
        <v>108057</v>
      </c>
    </row>
    <row r="115" spans="1:4" s="10" customFormat="1" outlineLevel="1" x14ac:dyDescent="0.2">
      <c r="A115" s="12" t="s">
        <v>159</v>
      </c>
      <c r="B115" s="9"/>
      <c r="C115" s="11"/>
      <c r="D115" s="11"/>
    </row>
    <row r="116" spans="1:4" s="10" customFormat="1" outlineLevel="1" x14ac:dyDescent="0.2">
      <c r="A116" s="12" t="s">
        <v>160</v>
      </c>
      <c r="B116" s="9"/>
      <c r="C116" s="11">
        <v>645308</v>
      </c>
      <c r="D116" s="11">
        <v>108057</v>
      </c>
    </row>
    <row r="117" spans="1:4" x14ac:dyDescent="0.2">
      <c r="A117" s="13" t="s">
        <v>178</v>
      </c>
      <c r="B117" s="14">
        <v>314</v>
      </c>
      <c r="C117" s="167">
        <f>SUM(C118:C119)</f>
        <v>33567</v>
      </c>
      <c r="D117" s="167">
        <f>SUM(D118:D119)</f>
        <v>0</v>
      </c>
    </row>
    <row r="118" spans="1:4" s="10" customFormat="1" outlineLevel="1" x14ac:dyDescent="0.2">
      <c r="A118" s="12" t="s">
        <v>163</v>
      </c>
      <c r="B118" s="9"/>
      <c r="C118" s="11"/>
      <c r="D118" s="11"/>
    </row>
    <row r="119" spans="1:4" s="10" customFormat="1" outlineLevel="1" x14ac:dyDescent="0.2">
      <c r="A119" s="12" t="s">
        <v>164</v>
      </c>
      <c r="B119" s="9"/>
      <c r="C119" s="11">
        <v>33567</v>
      </c>
      <c r="D119" s="11"/>
    </row>
    <row r="120" spans="1:4" x14ac:dyDescent="0.2">
      <c r="A120" s="13" t="s">
        <v>179</v>
      </c>
      <c r="B120" s="14">
        <v>315</v>
      </c>
      <c r="C120" s="161">
        <v>1505146</v>
      </c>
      <c r="D120" s="161">
        <v>1468689</v>
      </c>
    </row>
    <row r="121" spans="1:4" x14ac:dyDescent="0.2">
      <c r="A121" s="13" t="s">
        <v>180</v>
      </c>
      <c r="B121" s="14">
        <v>316</v>
      </c>
      <c r="C121" s="161">
        <v>1923123</v>
      </c>
      <c r="D121" s="161">
        <v>1804842</v>
      </c>
    </row>
    <row r="122" spans="1:4" x14ac:dyDescent="0.2">
      <c r="A122" s="13" t="s">
        <v>166</v>
      </c>
      <c r="B122" s="14">
        <v>317</v>
      </c>
      <c r="C122" s="161">
        <v>204778</v>
      </c>
      <c r="D122" s="161">
        <v>204778</v>
      </c>
    </row>
    <row r="123" spans="1:4" x14ac:dyDescent="0.2">
      <c r="A123" s="13" t="s">
        <v>181</v>
      </c>
      <c r="B123" s="14">
        <v>318</v>
      </c>
      <c r="C123" s="161"/>
      <c r="D123" s="161"/>
    </row>
    <row r="124" spans="1:4" x14ac:dyDescent="0.2">
      <c r="A124" s="13" t="s">
        <v>182</v>
      </c>
      <c r="B124" s="14">
        <v>319</v>
      </c>
      <c r="C124" s="161"/>
      <c r="D124" s="161"/>
    </row>
    <row r="125" spans="1:4" x14ac:dyDescent="0.2">
      <c r="A125" s="13" t="s">
        <v>169</v>
      </c>
      <c r="B125" s="14">
        <v>320</v>
      </c>
      <c r="C125" s="161"/>
      <c r="D125" s="161"/>
    </row>
    <row r="126" spans="1:4" x14ac:dyDescent="0.2">
      <c r="A126" s="13" t="s">
        <v>183</v>
      </c>
      <c r="B126" s="14">
        <v>321</v>
      </c>
      <c r="C126" s="161">
        <f>SUM(C127:C128)</f>
        <v>1355796</v>
      </c>
      <c r="D126" s="161">
        <f>SUM(D127:D128)</f>
        <v>1355796</v>
      </c>
    </row>
    <row r="127" spans="1:4" x14ac:dyDescent="0.2">
      <c r="A127" s="12" t="s">
        <v>183</v>
      </c>
      <c r="B127" s="14"/>
      <c r="C127" s="161">
        <v>1355796</v>
      </c>
      <c r="D127" s="161">
        <v>1355796</v>
      </c>
    </row>
    <row r="128" spans="1:4" x14ac:dyDescent="0.2">
      <c r="A128" s="12" t="s">
        <v>121</v>
      </c>
      <c r="B128" s="14"/>
      <c r="C128" s="161"/>
      <c r="D128" s="161"/>
    </row>
    <row r="129" spans="1:4" s="8" customFormat="1" x14ac:dyDescent="0.2">
      <c r="A129" s="158" t="s">
        <v>185</v>
      </c>
      <c r="B129" s="162">
        <v>400</v>
      </c>
      <c r="C129" s="163">
        <f>SUM(C107,C112:C114,C117,C120:C126)</f>
        <v>6088117</v>
      </c>
      <c r="D129" s="163">
        <f>SUM(D107,D112:D114,D117,D120:D126)</f>
        <v>5389886</v>
      </c>
    </row>
    <row r="130" spans="1:4" s="8" customFormat="1" x14ac:dyDescent="0.2">
      <c r="A130" s="158" t="s">
        <v>13</v>
      </c>
      <c r="B130" s="159"/>
      <c r="C130" s="160"/>
      <c r="D130" s="160"/>
    </row>
    <row r="131" spans="1:4" x14ac:dyDescent="0.2">
      <c r="A131" s="13" t="s">
        <v>186</v>
      </c>
      <c r="B131" s="14">
        <v>410</v>
      </c>
      <c r="C131" s="161">
        <v>4405169</v>
      </c>
      <c r="D131" s="161">
        <v>4405169</v>
      </c>
    </row>
    <row r="132" spans="1:4" x14ac:dyDescent="0.2">
      <c r="A132" s="13" t="s">
        <v>187</v>
      </c>
      <c r="B132" s="14">
        <v>411</v>
      </c>
      <c r="C132" s="161"/>
      <c r="D132" s="161"/>
    </row>
    <row r="133" spans="1:4" x14ac:dyDescent="0.2">
      <c r="A133" s="13" t="s">
        <v>188</v>
      </c>
      <c r="B133" s="14">
        <v>412</v>
      </c>
      <c r="C133" s="161"/>
      <c r="D133" s="161"/>
    </row>
    <row r="134" spans="1:4" x14ac:dyDescent="0.2">
      <c r="A134" s="13" t="s">
        <v>189</v>
      </c>
      <c r="B134" s="14">
        <v>413</v>
      </c>
      <c r="C134" s="161">
        <v>296311</v>
      </c>
      <c r="D134" s="161">
        <v>263158</v>
      </c>
    </row>
    <row r="135" spans="1:4" x14ac:dyDescent="0.2">
      <c r="A135" s="13" t="s">
        <v>190</v>
      </c>
      <c r="B135" s="14">
        <v>414</v>
      </c>
      <c r="C135" s="161">
        <v>72670781</v>
      </c>
      <c r="D135" s="161">
        <v>70690524</v>
      </c>
    </row>
    <row r="136" spans="1:4" x14ac:dyDescent="0.2">
      <c r="A136" s="13" t="s">
        <v>191</v>
      </c>
      <c r="B136" s="14">
        <v>415</v>
      </c>
      <c r="C136" s="161"/>
      <c r="D136" s="161"/>
    </row>
    <row r="137" spans="1:4" s="8" customFormat="1" ht="25.5" x14ac:dyDescent="0.2">
      <c r="A137" s="158" t="s">
        <v>192</v>
      </c>
      <c r="B137" s="162">
        <v>420</v>
      </c>
      <c r="C137" s="163">
        <f>SUM(C130:C136)</f>
        <v>77372261</v>
      </c>
      <c r="D137" s="163">
        <f>SUM(D130:D136)</f>
        <v>75358851</v>
      </c>
    </row>
    <row r="138" spans="1:4" s="8" customFormat="1" x14ac:dyDescent="0.2">
      <c r="A138" s="158" t="s">
        <v>193</v>
      </c>
      <c r="B138" s="162">
        <v>421</v>
      </c>
      <c r="C138" s="160"/>
      <c r="D138" s="160"/>
    </row>
    <row r="139" spans="1:4" s="8" customFormat="1" x14ac:dyDescent="0.2">
      <c r="A139" s="158" t="s">
        <v>194</v>
      </c>
      <c r="B139" s="162">
        <v>500</v>
      </c>
      <c r="C139" s="163">
        <f>C137+C138</f>
        <v>77372261</v>
      </c>
      <c r="D139" s="163">
        <f>D137+D138</f>
        <v>75358851</v>
      </c>
    </row>
    <row r="140" spans="1:4" s="8" customFormat="1" x14ac:dyDescent="0.2">
      <c r="A140" s="158" t="s">
        <v>195</v>
      </c>
      <c r="B140" s="162"/>
      <c r="C140" s="163">
        <f>C104+C129+C139</f>
        <v>117295306</v>
      </c>
      <c r="D140" s="163">
        <f>D104+D129+D139</f>
        <v>111988788</v>
      </c>
    </row>
    <row r="141" spans="1:4" x14ac:dyDescent="0.2">
      <c r="A141" s="5"/>
      <c r="B141" s="36"/>
      <c r="C141" s="168">
        <f>C140-C78</f>
        <v>0</v>
      </c>
      <c r="D141" s="168">
        <f>D140-D78</f>
        <v>0</v>
      </c>
    </row>
    <row r="142" spans="1:4" s="21" customFormat="1" x14ac:dyDescent="0.2">
      <c r="A142" s="5"/>
      <c r="B142" s="36"/>
      <c r="C142" s="36"/>
      <c r="D142" s="36"/>
    </row>
    <row r="143" spans="1:4" s="21" customFormat="1" x14ac:dyDescent="0.2">
      <c r="A143" s="169"/>
      <c r="B143" s="36"/>
      <c r="C143" s="22"/>
      <c r="D143" s="22"/>
    </row>
    <row r="144" spans="1:4" s="21" customFormat="1" ht="15.75" x14ac:dyDescent="0.2">
      <c r="A144" s="170" t="s">
        <v>196</v>
      </c>
      <c r="B144" s="36"/>
      <c r="C144" s="36"/>
      <c r="D144" s="36"/>
    </row>
    <row r="145" spans="1:4" s="21" customFormat="1" ht="18" customHeight="1" x14ac:dyDescent="0.4">
      <c r="A145" s="170" t="s">
        <v>387</v>
      </c>
      <c r="B145" s="36"/>
      <c r="C145" s="23" t="s">
        <v>14</v>
      </c>
      <c r="D145" s="22"/>
    </row>
    <row r="146" spans="1:4" s="21" customFormat="1" ht="15.75" x14ac:dyDescent="0.25">
      <c r="A146" s="171" t="s">
        <v>197</v>
      </c>
      <c r="B146" s="36"/>
      <c r="C146" s="172" t="s">
        <v>201</v>
      </c>
      <c r="D146" s="36"/>
    </row>
    <row r="147" spans="1:4" s="21" customFormat="1" ht="15.75" x14ac:dyDescent="0.25">
      <c r="A147" s="24"/>
      <c r="C147" s="25"/>
      <c r="D147" s="26"/>
    </row>
    <row r="148" spans="1:4" ht="15.75" x14ac:dyDescent="0.25">
      <c r="A148" s="27"/>
      <c r="C148" s="25"/>
    </row>
    <row r="149" spans="1:4" ht="18" customHeight="1" x14ac:dyDescent="0.4">
      <c r="A149" s="27" t="s">
        <v>199</v>
      </c>
      <c r="C149" s="23" t="s">
        <v>14</v>
      </c>
    </row>
    <row r="150" spans="1:4" ht="15.75" x14ac:dyDescent="0.25">
      <c r="A150" s="28" t="s">
        <v>198</v>
      </c>
      <c r="C150" s="25" t="s">
        <v>201</v>
      </c>
    </row>
    <row r="151" spans="1:4" ht="15.75" x14ac:dyDescent="0.2">
      <c r="A151" s="28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view="pageBreakPreview" topLeftCell="A31" zoomScaleNormal="130" zoomScaleSheetLayoutView="100" workbookViewId="0">
      <selection activeCell="C53" sqref="C53"/>
    </sheetView>
  </sheetViews>
  <sheetFormatPr defaultColWidth="9.42578125" defaultRowHeight="12.75" x14ac:dyDescent="0.2"/>
  <cols>
    <col min="1" max="1" width="67.42578125" style="31" customWidth="1"/>
    <col min="2" max="2" width="7.5703125" style="31" customWidth="1"/>
    <col min="3" max="3" width="19.85546875" style="31" customWidth="1"/>
    <col min="4" max="4" width="17.85546875" style="31" customWidth="1"/>
    <col min="5" max="5" width="9.42578125" style="31"/>
    <col min="6" max="6" width="9.42578125" style="31" customWidth="1"/>
    <col min="7" max="9" width="9.42578125" style="31"/>
    <col min="10" max="10" width="9.42578125" style="31" customWidth="1"/>
    <col min="11" max="12" width="9.42578125" style="31"/>
    <col min="13" max="14" width="9.42578125" style="31" customWidth="1"/>
    <col min="15" max="35" width="9.42578125" style="31"/>
    <col min="36" max="36" width="9.42578125" style="31" customWidth="1"/>
    <col min="37" max="43" width="9.42578125" style="31"/>
    <col min="44" max="44" width="9.42578125" style="31" customWidth="1"/>
    <col min="45" max="77" width="9.42578125" style="31"/>
    <col min="78" max="78" width="9.42578125" style="31" customWidth="1"/>
    <col min="79" max="16384" width="9.42578125" style="31"/>
  </cols>
  <sheetData>
    <row r="1" spans="1:4" x14ac:dyDescent="0.2">
      <c r="D1" s="1"/>
    </row>
    <row r="2" spans="1:4" ht="69" customHeight="1" x14ac:dyDescent="0.2">
      <c r="C2" s="187" t="s">
        <v>334</v>
      </c>
      <c r="D2" s="187"/>
    </row>
    <row r="3" spans="1:4" x14ac:dyDescent="0.2">
      <c r="D3" s="97" t="s">
        <v>202</v>
      </c>
    </row>
    <row r="4" spans="1:4" x14ac:dyDescent="0.2">
      <c r="D4" s="1"/>
    </row>
    <row r="7" spans="1:4" x14ac:dyDescent="0.2">
      <c r="A7" s="105" t="s">
        <v>209</v>
      </c>
      <c r="B7" s="36"/>
      <c r="C7" s="36"/>
      <c r="D7" s="36"/>
    </row>
    <row r="8" spans="1:4" x14ac:dyDescent="0.2">
      <c r="A8" s="105" t="s">
        <v>203</v>
      </c>
      <c r="B8" s="36"/>
      <c r="C8" s="32" t="str">
        <f>Ф1!C6</f>
        <v xml:space="preserve">Үлбі металлургиялық зауыты АҚ </v>
      </c>
    </row>
    <row r="9" spans="1:4" x14ac:dyDescent="0.2">
      <c r="A9" s="105" t="s">
        <v>204</v>
      </c>
      <c r="B9" s="36"/>
      <c r="C9" s="33">
        <v>44651</v>
      </c>
      <c r="D9" s="36"/>
    </row>
    <row r="10" spans="1:4" x14ac:dyDescent="0.2">
      <c r="A10" s="106"/>
      <c r="B10" s="106"/>
      <c r="C10" s="106"/>
      <c r="D10" s="107" t="s">
        <v>205</v>
      </c>
    </row>
    <row r="11" spans="1:4" s="34" customFormat="1" ht="25.5" customHeight="1" x14ac:dyDescent="0.2">
      <c r="A11" s="185" t="s">
        <v>206</v>
      </c>
      <c r="B11" s="185" t="s">
        <v>104</v>
      </c>
      <c r="C11" s="185" t="s">
        <v>207</v>
      </c>
      <c r="D11" s="185" t="s">
        <v>208</v>
      </c>
    </row>
    <row r="12" spans="1:4" s="34" customFormat="1" x14ac:dyDescent="0.2">
      <c r="A12" s="186"/>
      <c r="B12" s="186"/>
      <c r="C12" s="186"/>
      <c r="D12" s="186"/>
    </row>
    <row r="13" spans="1:4" x14ac:dyDescent="0.2">
      <c r="A13" s="108" t="s">
        <v>210</v>
      </c>
      <c r="B13" s="109" t="s">
        <v>0</v>
      </c>
      <c r="C13" s="176">
        <v>20151639</v>
      </c>
      <c r="D13" s="177">
        <v>10349343</v>
      </c>
    </row>
    <row r="14" spans="1:4" x14ac:dyDescent="0.2">
      <c r="A14" s="108" t="s">
        <v>211</v>
      </c>
      <c r="B14" s="109" t="s">
        <v>1</v>
      </c>
      <c r="C14" s="99">
        <v>14209986</v>
      </c>
      <c r="D14" s="99">
        <v>7219966</v>
      </c>
    </row>
    <row r="15" spans="1:4" s="35" customFormat="1" x14ac:dyDescent="0.2">
      <c r="A15" s="110" t="s">
        <v>212</v>
      </c>
      <c r="B15" s="111" t="s">
        <v>2</v>
      </c>
      <c r="C15" s="100">
        <f>C13-C14</f>
        <v>5941653</v>
      </c>
      <c r="D15" s="100">
        <f>D13-D14</f>
        <v>3129377</v>
      </c>
    </row>
    <row r="16" spans="1:4" x14ac:dyDescent="0.2">
      <c r="A16" s="108" t="s">
        <v>213</v>
      </c>
      <c r="B16" s="109" t="s">
        <v>3</v>
      </c>
      <c r="C16" s="99">
        <v>448782</v>
      </c>
      <c r="D16" s="99">
        <v>264783</v>
      </c>
    </row>
    <row r="17" spans="1:4" x14ac:dyDescent="0.2">
      <c r="A17" s="108" t="s">
        <v>214</v>
      </c>
      <c r="B17" s="109" t="s">
        <v>4</v>
      </c>
      <c r="C17" s="99">
        <v>871378</v>
      </c>
      <c r="D17" s="99">
        <v>697157</v>
      </c>
    </row>
    <row r="18" spans="1:4" s="35" customFormat="1" x14ac:dyDescent="0.2">
      <c r="A18" s="110" t="s">
        <v>215</v>
      </c>
      <c r="B18" s="111" t="s">
        <v>10</v>
      </c>
      <c r="C18" s="100">
        <f>C15-C16-C17</f>
        <v>4621493</v>
      </c>
      <c r="D18" s="100">
        <f>D15-D16-D17</f>
        <v>2167437</v>
      </c>
    </row>
    <row r="19" spans="1:4" x14ac:dyDescent="0.2">
      <c r="A19" s="108" t="s">
        <v>216</v>
      </c>
      <c r="B19" s="109" t="s">
        <v>11</v>
      </c>
      <c r="C19" s="99">
        <v>1630096</v>
      </c>
      <c r="D19" s="99">
        <v>183624</v>
      </c>
    </row>
    <row r="20" spans="1:4" x14ac:dyDescent="0.2">
      <c r="A20" s="108" t="s">
        <v>217</v>
      </c>
      <c r="B20" s="109" t="s">
        <v>12</v>
      </c>
      <c r="C20" s="99">
        <v>609231</v>
      </c>
      <c r="D20" s="99">
        <v>83058</v>
      </c>
    </row>
    <row r="21" spans="1:4" ht="25.5" x14ac:dyDescent="0.2">
      <c r="A21" s="108" t="s">
        <v>248</v>
      </c>
      <c r="B21" s="109" t="s">
        <v>15</v>
      </c>
      <c r="C21" s="99">
        <v>-1512703</v>
      </c>
      <c r="D21" s="99">
        <v>-771511</v>
      </c>
    </row>
    <row r="22" spans="1:4" x14ac:dyDescent="0.2">
      <c r="A22" s="108" t="s">
        <v>219</v>
      </c>
      <c r="B22" s="109" t="s">
        <v>16</v>
      </c>
      <c r="C22" s="99">
        <v>20561</v>
      </c>
      <c r="D22" s="99">
        <v>41491</v>
      </c>
    </row>
    <row r="23" spans="1:4" x14ac:dyDescent="0.2">
      <c r="A23" s="108" t="s">
        <v>220</v>
      </c>
      <c r="B23" s="109" t="s">
        <v>17</v>
      </c>
      <c r="C23" s="99">
        <v>850866</v>
      </c>
      <c r="D23" s="99">
        <v>314890</v>
      </c>
    </row>
    <row r="24" spans="1:4" s="35" customFormat="1" x14ac:dyDescent="0.2">
      <c r="A24" s="110" t="s">
        <v>221</v>
      </c>
      <c r="B24" s="111">
        <v>100</v>
      </c>
      <c r="C24" s="100">
        <f>C18+C19-C20+C21+C22-C23</f>
        <v>3299350</v>
      </c>
      <c r="D24" s="100">
        <f>D18+D19-D20+D21+D22-D23</f>
        <v>1223093</v>
      </c>
    </row>
    <row r="25" spans="1:4" x14ac:dyDescent="0.2">
      <c r="A25" s="108" t="s">
        <v>222</v>
      </c>
      <c r="B25" s="109" t="s">
        <v>18</v>
      </c>
      <c r="C25" s="99">
        <v>1319093</v>
      </c>
      <c r="D25" s="99">
        <v>488789</v>
      </c>
    </row>
    <row r="26" spans="1:4" s="35" customFormat="1" ht="25.5" x14ac:dyDescent="0.2">
      <c r="A26" s="110" t="s">
        <v>245</v>
      </c>
      <c r="B26" s="111" t="s">
        <v>19</v>
      </c>
      <c r="C26" s="100">
        <f>C24-C25</f>
        <v>1980257</v>
      </c>
      <c r="D26" s="100">
        <f>D24-D25</f>
        <v>734304</v>
      </c>
    </row>
    <row r="27" spans="1:4" x14ac:dyDescent="0.2">
      <c r="A27" s="108" t="s">
        <v>223</v>
      </c>
      <c r="B27" s="109" t="s">
        <v>20</v>
      </c>
      <c r="C27" s="99"/>
      <c r="D27" s="99"/>
    </row>
    <row r="28" spans="1:4" s="35" customFormat="1" x14ac:dyDescent="0.2">
      <c r="A28" s="110" t="s">
        <v>246</v>
      </c>
      <c r="B28" s="111">
        <v>300</v>
      </c>
      <c r="C28" s="100">
        <f>C26+C27</f>
        <v>1980257</v>
      </c>
      <c r="D28" s="100">
        <f>D26+D27</f>
        <v>734304</v>
      </c>
    </row>
    <row r="29" spans="1:4" x14ac:dyDescent="0.2">
      <c r="A29" s="108" t="s">
        <v>247</v>
      </c>
      <c r="B29" s="109"/>
      <c r="C29" s="99">
        <f t="shared" ref="C29" si="0">C28-C30</f>
        <v>1980257</v>
      </c>
      <c r="D29" s="99">
        <f>D28-D30</f>
        <v>734304</v>
      </c>
    </row>
    <row r="30" spans="1:4" x14ac:dyDescent="0.2">
      <c r="A30" s="108" t="s">
        <v>224</v>
      </c>
      <c r="B30" s="109"/>
      <c r="C30" s="99"/>
      <c r="D30" s="99"/>
    </row>
    <row r="31" spans="1:4" x14ac:dyDescent="0.2">
      <c r="A31" s="110" t="s">
        <v>225</v>
      </c>
      <c r="B31" s="111">
        <v>400</v>
      </c>
      <c r="C31" s="100">
        <f>C42+C48</f>
        <v>33153</v>
      </c>
      <c r="D31" s="100">
        <f>D42+D48</f>
        <v>-1698</v>
      </c>
    </row>
    <row r="32" spans="1:4" x14ac:dyDescent="0.2">
      <c r="A32" s="108" t="s">
        <v>226</v>
      </c>
      <c r="B32" s="109"/>
      <c r="C32" s="99"/>
      <c r="D32" s="99"/>
    </row>
    <row r="33" spans="1:4" ht="25.5" x14ac:dyDescent="0.2">
      <c r="A33" s="108" t="s">
        <v>227</v>
      </c>
      <c r="B33" s="109">
        <v>410</v>
      </c>
      <c r="C33" s="99"/>
      <c r="D33" s="99"/>
    </row>
    <row r="34" spans="1:4" ht="25.5" x14ac:dyDescent="0.2">
      <c r="A34" s="108" t="s">
        <v>228</v>
      </c>
      <c r="B34" s="109" t="s">
        <v>21</v>
      </c>
      <c r="C34" s="99"/>
      <c r="D34" s="99"/>
    </row>
    <row r="35" spans="1:4" ht="22.5" customHeight="1" x14ac:dyDescent="0.2">
      <c r="A35" s="108" t="s">
        <v>249</v>
      </c>
      <c r="B35" s="109" t="s">
        <v>22</v>
      </c>
      <c r="C35" s="99"/>
      <c r="D35" s="99"/>
    </row>
    <row r="36" spans="1:4" x14ac:dyDescent="0.2">
      <c r="A36" s="108" t="s">
        <v>229</v>
      </c>
      <c r="B36" s="109" t="s">
        <v>23</v>
      </c>
      <c r="C36" s="99"/>
      <c r="D36" s="99"/>
    </row>
    <row r="37" spans="1:4" x14ac:dyDescent="0.2">
      <c r="A37" s="108" t="s">
        <v>230</v>
      </c>
      <c r="B37" s="109" t="s">
        <v>24</v>
      </c>
      <c r="C37" s="99">
        <v>33153</v>
      </c>
      <c r="D37" s="99">
        <v>-1698</v>
      </c>
    </row>
    <row r="38" spans="1:4" x14ac:dyDescent="0.2">
      <c r="A38" s="108" t="s">
        <v>231</v>
      </c>
      <c r="B38" s="109" t="s">
        <v>25</v>
      </c>
      <c r="C38" s="99"/>
      <c r="D38" s="99"/>
    </row>
    <row r="39" spans="1:4" x14ac:dyDescent="0.2">
      <c r="A39" s="108" t="s">
        <v>232</v>
      </c>
      <c r="B39" s="109" t="s">
        <v>26</v>
      </c>
      <c r="C39" s="99"/>
      <c r="D39" s="99"/>
    </row>
    <row r="40" spans="1:4" x14ac:dyDescent="0.2">
      <c r="A40" s="108" t="s">
        <v>250</v>
      </c>
      <c r="B40" s="109" t="s">
        <v>27</v>
      </c>
      <c r="C40" s="99"/>
      <c r="D40" s="99"/>
    </row>
    <row r="41" spans="1:4" ht="18.75" customHeight="1" x14ac:dyDescent="0.2">
      <c r="A41" s="108" t="s">
        <v>233</v>
      </c>
      <c r="B41" s="109" t="s">
        <v>28</v>
      </c>
      <c r="C41" s="99"/>
      <c r="D41" s="99"/>
    </row>
    <row r="42" spans="1:4" ht="38.25" x14ac:dyDescent="0.2">
      <c r="A42" s="110" t="s">
        <v>234</v>
      </c>
      <c r="B42" s="111" t="s">
        <v>29</v>
      </c>
      <c r="C42" s="99">
        <f>SUM(C33:C41)</f>
        <v>33153</v>
      </c>
      <c r="D42" s="99">
        <f>SUM(D33:D41)</f>
        <v>-1698</v>
      </c>
    </row>
    <row r="43" spans="1:4" x14ac:dyDescent="0.2">
      <c r="A43" s="108" t="s">
        <v>235</v>
      </c>
      <c r="B43" s="109" t="s">
        <v>30</v>
      </c>
      <c r="C43" s="99"/>
      <c r="D43" s="99"/>
    </row>
    <row r="44" spans="1:4" ht="25.5" x14ac:dyDescent="0.2">
      <c r="A44" s="108" t="s">
        <v>228</v>
      </c>
      <c r="B44" s="109" t="s">
        <v>31</v>
      </c>
      <c r="C44" s="99"/>
      <c r="D44" s="99"/>
    </row>
    <row r="45" spans="1:4" ht="18.75" customHeight="1" x14ac:dyDescent="0.2">
      <c r="A45" s="108" t="s">
        <v>236</v>
      </c>
      <c r="B45" s="109" t="s">
        <v>32</v>
      </c>
      <c r="C45" s="99"/>
      <c r="D45" s="99"/>
    </row>
    <row r="46" spans="1:4" ht="18.75" customHeight="1" x14ac:dyDescent="0.2">
      <c r="A46" s="108" t="s">
        <v>233</v>
      </c>
      <c r="B46" s="109" t="s">
        <v>33</v>
      </c>
      <c r="C46" s="99"/>
      <c r="D46" s="99"/>
    </row>
    <row r="47" spans="1:4" ht="25.5" x14ac:dyDescent="0.2">
      <c r="A47" s="108" t="s">
        <v>251</v>
      </c>
      <c r="B47" s="109" t="s">
        <v>34</v>
      </c>
      <c r="C47" s="99"/>
      <c r="D47" s="99"/>
    </row>
    <row r="48" spans="1:4" ht="46.15" customHeight="1" x14ac:dyDescent="0.2">
      <c r="A48" s="110" t="s">
        <v>237</v>
      </c>
      <c r="B48" s="111" t="s">
        <v>35</v>
      </c>
      <c r="C48" s="99">
        <f>SUM(C43:C47)</f>
        <v>0</v>
      </c>
      <c r="D48" s="99">
        <f>SUM(D43:D47)</f>
        <v>0</v>
      </c>
    </row>
    <row r="49" spans="1:4" s="35" customFormat="1" ht="30.6" customHeight="1" x14ac:dyDescent="0.2">
      <c r="A49" s="110" t="s">
        <v>252</v>
      </c>
      <c r="B49" s="111">
        <v>500</v>
      </c>
      <c r="C49" s="100">
        <f>C28+C31</f>
        <v>2013410</v>
      </c>
      <c r="D49" s="100">
        <f>D28+D31</f>
        <v>732606</v>
      </c>
    </row>
    <row r="50" spans="1:4" x14ac:dyDescent="0.2">
      <c r="A50" s="108" t="s">
        <v>238</v>
      </c>
      <c r="B50" s="109"/>
      <c r="C50" s="99"/>
      <c r="D50" s="99"/>
    </row>
    <row r="51" spans="1:4" x14ac:dyDescent="0.2">
      <c r="A51" s="108" t="s">
        <v>253</v>
      </c>
      <c r="B51" s="109"/>
      <c r="C51" s="99">
        <f t="shared" ref="C51" si="1">C49-C52</f>
        <v>2013410</v>
      </c>
      <c r="D51" s="99">
        <f>D49-D52</f>
        <v>732606</v>
      </c>
    </row>
    <row r="52" spans="1:4" x14ac:dyDescent="0.2">
      <c r="A52" s="108" t="s">
        <v>239</v>
      </c>
      <c r="B52" s="109"/>
      <c r="C52" s="99"/>
      <c r="D52" s="101"/>
    </row>
    <row r="53" spans="1:4" s="35" customFormat="1" x14ac:dyDescent="0.2">
      <c r="A53" s="110" t="s">
        <v>240</v>
      </c>
      <c r="B53" s="111" t="s">
        <v>36</v>
      </c>
      <c r="C53" s="102"/>
      <c r="D53" s="103"/>
    </row>
    <row r="54" spans="1:4" x14ac:dyDescent="0.2">
      <c r="A54" s="108" t="s">
        <v>226</v>
      </c>
      <c r="B54" s="109"/>
      <c r="C54" s="99"/>
      <c r="D54" s="101"/>
    </row>
    <row r="55" spans="1:4" x14ac:dyDescent="0.2">
      <c r="A55" s="108" t="s">
        <v>241</v>
      </c>
      <c r="B55" s="109"/>
      <c r="C55" s="99"/>
      <c r="D55" s="101"/>
    </row>
    <row r="56" spans="1:4" x14ac:dyDescent="0.2">
      <c r="A56" s="108" t="s">
        <v>242</v>
      </c>
      <c r="B56" s="112"/>
      <c r="C56" s="178">
        <f t="shared" ref="C56" si="2">C29/2433595</f>
        <v>0.81371674415833362</v>
      </c>
      <c r="D56" s="178">
        <f>D29/2433595</f>
        <v>0.3017363201354375</v>
      </c>
    </row>
    <row r="57" spans="1:4" x14ac:dyDescent="0.2">
      <c r="A57" s="108" t="s">
        <v>243</v>
      </c>
      <c r="B57" s="112"/>
      <c r="C57" s="99"/>
      <c r="D57" s="101"/>
    </row>
    <row r="58" spans="1:4" x14ac:dyDescent="0.2">
      <c r="A58" s="108" t="s">
        <v>254</v>
      </c>
      <c r="B58" s="112"/>
      <c r="C58" s="99"/>
      <c r="D58" s="99"/>
    </row>
    <row r="59" spans="1:4" x14ac:dyDescent="0.2">
      <c r="A59" s="108" t="s">
        <v>242</v>
      </c>
      <c r="B59" s="112"/>
      <c r="C59" s="99"/>
      <c r="D59" s="99"/>
    </row>
    <row r="60" spans="1:4" x14ac:dyDescent="0.2">
      <c r="A60" s="108" t="s">
        <v>243</v>
      </c>
      <c r="B60" s="112"/>
      <c r="C60" s="99"/>
      <c r="D60" s="101"/>
    </row>
    <row r="62" spans="1:4" s="36" customFormat="1" x14ac:dyDescent="0.2">
      <c r="A62" s="113"/>
    </row>
    <row r="63" spans="1:4" s="36" customFormat="1" x14ac:dyDescent="0.2">
      <c r="A63" s="114"/>
      <c r="C63" s="22"/>
      <c r="D63" s="22"/>
    </row>
    <row r="64" spans="1:4" s="36" customFormat="1" x14ac:dyDescent="0.2">
      <c r="A64" s="115" t="s">
        <v>196</v>
      </c>
    </row>
    <row r="65" spans="1:4" s="36" customFormat="1" ht="15" x14ac:dyDescent="0.35">
      <c r="A65" s="115" t="s">
        <v>244</v>
      </c>
      <c r="C65" s="37" t="s">
        <v>14</v>
      </c>
      <c r="D65" s="22"/>
    </row>
    <row r="66" spans="1:4" s="36" customFormat="1" x14ac:dyDescent="0.2">
      <c r="A66" s="113" t="str">
        <f>Ф1!A146</f>
        <v xml:space="preserve">                                                                                           (тегі, аты-жөні)</v>
      </c>
      <c r="C66" s="36" t="s">
        <v>201</v>
      </c>
    </row>
    <row r="67" spans="1:4" x14ac:dyDescent="0.2">
      <c r="A67" s="113"/>
      <c r="C67" s="29"/>
    </row>
    <row r="68" spans="1:4" x14ac:dyDescent="0.2">
      <c r="A68" s="113"/>
      <c r="C68" s="29"/>
    </row>
    <row r="69" spans="1:4" ht="15" x14ac:dyDescent="0.35">
      <c r="A69" s="115" t="str">
        <f>Ф1!A149</f>
        <v>Бас бухгалтер                                Оразбекова Динара Тлеукеновна</v>
      </c>
      <c r="C69" s="37" t="s">
        <v>14</v>
      </c>
    </row>
    <row r="70" spans="1:4" x14ac:dyDescent="0.2">
      <c r="A70" s="113" t="str">
        <f>Ф1!A150</f>
        <v xml:space="preserve">                                                                                          (тегі, аты-жөні)</v>
      </c>
      <c r="C70" s="29" t="s">
        <v>201</v>
      </c>
    </row>
    <row r="71" spans="1:4" x14ac:dyDescent="0.2">
      <c r="A71" s="113" t="str">
        <f>Ф1!A151</f>
        <v>Мөр орны</v>
      </c>
    </row>
    <row r="72" spans="1:4" x14ac:dyDescent="0.2">
      <c r="A72" s="113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view="pageBreakPreview" zoomScaleNormal="130" zoomScaleSheetLayoutView="100" workbookViewId="0">
      <selection activeCell="D87" sqref="D87"/>
    </sheetView>
  </sheetViews>
  <sheetFormatPr defaultColWidth="67.42578125" defaultRowHeight="12.75" x14ac:dyDescent="0.2"/>
  <cols>
    <col min="1" max="1" width="70.5703125" style="22" customWidth="1"/>
    <col min="2" max="2" width="10.42578125" style="22" bestFit="1" customWidth="1"/>
    <col min="3" max="3" width="15.42578125" style="22" customWidth="1"/>
    <col min="4" max="4" width="18" style="22" customWidth="1"/>
    <col min="5" max="247" width="9.42578125" style="38" customWidth="1"/>
    <col min="248" max="16384" width="67.42578125" style="38"/>
  </cols>
  <sheetData>
    <row r="1" spans="1:4" ht="15.6" customHeight="1" x14ac:dyDescent="0.2">
      <c r="A1" s="39"/>
    </row>
    <row r="2" spans="1:4" s="41" customFormat="1" ht="48.75" customHeight="1" x14ac:dyDescent="0.2">
      <c r="A2" s="39"/>
      <c r="B2" s="39"/>
      <c r="C2" s="188" t="s">
        <v>331</v>
      </c>
      <c r="D2" s="188"/>
    </row>
    <row r="3" spans="1:4" s="41" customFormat="1" ht="11.25" x14ac:dyDescent="0.2">
      <c r="A3" s="39"/>
      <c r="B3" s="39"/>
      <c r="C3" s="39" t="s">
        <v>262</v>
      </c>
      <c r="D3" s="40"/>
    </row>
    <row r="4" spans="1:4" s="41" customFormat="1" ht="11.25" x14ac:dyDescent="0.2">
      <c r="A4" s="39"/>
      <c r="B4" s="39"/>
      <c r="C4" s="39"/>
      <c r="D4" s="40"/>
    </row>
    <row r="5" spans="1:4" s="41" customFormat="1" ht="11.25" x14ac:dyDescent="0.2">
      <c r="A5" s="39"/>
      <c r="B5" s="39"/>
      <c r="C5" s="39"/>
    </row>
    <row r="6" spans="1:4" s="41" customFormat="1" ht="11.25" x14ac:dyDescent="0.2">
      <c r="A6" s="39"/>
      <c r="B6" s="39"/>
      <c r="C6" s="39"/>
      <c r="D6" s="40"/>
    </row>
    <row r="7" spans="1:4" s="41" customFormat="1" x14ac:dyDescent="0.2">
      <c r="A7" s="43"/>
      <c r="B7" s="39"/>
      <c r="C7" s="39"/>
      <c r="D7" s="42"/>
    </row>
    <row r="8" spans="1:4" x14ac:dyDescent="0.2">
      <c r="A8" s="45" t="s">
        <v>263</v>
      </c>
      <c r="D8" s="44"/>
    </row>
    <row r="9" spans="1:4" x14ac:dyDescent="0.2">
      <c r="A9" s="48" t="s">
        <v>264</v>
      </c>
      <c r="B9" s="46"/>
      <c r="C9" s="46"/>
      <c r="D9" s="47"/>
    </row>
    <row r="10" spans="1:4" x14ac:dyDescent="0.2">
      <c r="A10" s="45" t="s">
        <v>388</v>
      </c>
      <c r="B10" s="46"/>
      <c r="C10" s="46"/>
      <c r="D10" s="47"/>
    </row>
    <row r="11" spans="1:4" x14ac:dyDescent="0.2">
      <c r="A11" s="98" t="s">
        <v>203</v>
      </c>
      <c r="B11" s="49"/>
      <c r="D11" s="44"/>
    </row>
    <row r="12" spans="1:4" x14ac:dyDescent="0.2">
      <c r="A12" s="43"/>
      <c r="B12" s="50" t="str">
        <f>Ф1!C6</f>
        <v xml:space="preserve">Үлбі металлургиялық зауыты АҚ </v>
      </c>
      <c r="D12" s="44"/>
    </row>
    <row r="13" spans="1:4" x14ac:dyDescent="0.2">
      <c r="A13" s="51"/>
      <c r="D13" s="44"/>
    </row>
    <row r="14" spans="1:4" x14ac:dyDescent="0.2">
      <c r="B14" s="51"/>
      <c r="C14" s="51"/>
      <c r="D14" s="52" t="s">
        <v>205</v>
      </c>
    </row>
    <row r="15" spans="1:4" x14ac:dyDescent="0.2">
      <c r="A15" s="53" t="s">
        <v>265</v>
      </c>
      <c r="B15" s="54" t="s">
        <v>104</v>
      </c>
      <c r="C15" s="54" t="s">
        <v>207</v>
      </c>
      <c r="D15" s="54" t="s">
        <v>269</v>
      </c>
    </row>
    <row r="16" spans="1:4" x14ac:dyDescent="0.2">
      <c r="A16" s="55" t="s">
        <v>266</v>
      </c>
      <c r="B16" s="56"/>
      <c r="C16" s="56"/>
      <c r="D16" s="57"/>
    </row>
    <row r="17" spans="1:4" x14ac:dyDescent="0.2">
      <c r="A17" s="58" t="s">
        <v>310</v>
      </c>
      <c r="B17" s="59">
        <v>10</v>
      </c>
      <c r="C17" s="60">
        <f>SUM(C19:C24)</f>
        <v>20693544</v>
      </c>
      <c r="D17" s="60">
        <f>SUM(D19:D24)</f>
        <v>12479537</v>
      </c>
    </row>
    <row r="18" spans="1:4" x14ac:dyDescent="0.2">
      <c r="A18" s="61" t="s">
        <v>267</v>
      </c>
      <c r="B18" s="62"/>
      <c r="C18" s="63"/>
      <c r="D18" s="63"/>
    </row>
    <row r="19" spans="1:4" x14ac:dyDescent="0.2">
      <c r="A19" s="61" t="s">
        <v>268</v>
      </c>
      <c r="B19" s="64">
        <v>11</v>
      </c>
      <c r="C19" s="65">
        <v>14589849</v>
      </c>
      <c r="D19" s="63">
        <v>11571443</v>
      </c>
    </row>
    <row r="20" spans="1:4" x14ac:dyDescent="0.2">
      <c r="A20" s="66" t="s">
        <v>270</v>
      </c>
      <c r="B20" s="64">
        <v>12</v>
      </c>
      <c r="C20" s="179"/>
      <c r="D20" s="63"/>
    </row>
    <row r="21" spans="1:4" x14ac:dyDescent="0.2">
      <c r="A21" s="61" t="s">
        <v>271</v>
      </c>
      <c r="B21" s="64">
        <v>13</v>
      </c>
      <c r="C21" s="65">
        <v>5929720</v>
      </c>
      <c r="D21" s="63">
        <v>320419</v>
      </c>
    </row>
    <row r="22" spans="1:4" x14ac:dyDescent="0.2">
      <c r="A22" s="61" t="s">
        <v>272</v>
      </c>
      <c r="B22" s="64">
        <v>14</v>
      </c>
      <c r="C22" s="67"/>
      <c r="D22" s="67"/>
    </row>
    <row r="23" spans="1:4" x14ac:dyDescent="0.2">
      <c r="A23" s="61" t="s">
        <v>273</v>
      </c>
      <c r="B23" s="64">
        <v>15</v>
      </c>
      <c r="C23" s="65">
        <v>22055</v>
      </c>
      <c r="D23" s="63">
        <v>12742</v>
      </c>
    </row>
    <row r="24" spans="1:4" x14ac:dyDescent="0.2">
      <c r="A24" s="61" t="s">
        <v>274</v>
      </c>
      <c r="B24" s="64">
        <v>16</v>
      </c>
      <c r="C24" s="65">
        <v>151920</v>
      </c>
      <c r="D24" s="63">
        <v>574933</v>
      </c>
    </row>
    <row r="25" spans="1:4" x14ac:dyDescent="0.2">
      <c r="A25" s="58" t="s">
        <v>311</v>
      </c>
      <c r="B25" s="59">
        <v>20</v>
      </c>
      <c r="C25" s="68">
        <f>SUM(C27:C33)</f>
        <v>22353421</v>
      </c>
      <c r="D25" s="69">
        <f>SUM(D27:D33)</f>
        <v>11692195</v>
      </c>
    </row>
    <row r="26" spans="1:4" x14ac:dyDescent="0.2">
      <c r="A26" s="61" t="s">
        <v>275</v>
      </c>
      <c r="B26" s="64"/>
      <c r="C26" s="71"/>
      <c r="D26" s="70"/>
    </row>
    <row r="27" spans="1:4" x14ac:dyDescent="0.2">
      <c r="A27" s="61" t="s">
        <v>276</v>
      </c>
      <c r="B27" s="64">
        <v>21</v>
      </c>
      <c r="C27" s="65">
        <v>14181814</v>
      </c>
      <c r="D27" s="70">
        <v>5666362</v>
      </c>
    </row>
    <row r="28" spans="1:4" x14ac:dyDescent="0.2">
      <c r="A28" s="61" t="s">
        <v>277</v>
      </c>
      <c r="B28" s="64">
        <v>22</v>
      </c>
      <c r="C28" s="65">
        <v>564765</v>
      </c>
      <c r="D28" s="70">
        <v>760118</v>
      </c>
    </row>
    <row r="29" spans="1:4" x14ac:dyDescent="0.2">
      <c r="A29" s="61" t="s">
        <v>278</v>
      </c>
      <c r="B29" s="64">
        <v>23</v>
      </c>
      <c r="C29" s="65">
        <v>4490946</v>
      </c>
      <c r="D29" s="70">
        <v>2609266</v>
      </c>
    </row>
    <row r="30" spans="1:4" x14ac:dyDescent="0.2">
      <c r="A30" s="61" t="s">
        <v>279</v>
      </c>
      <c r="B30" s="64">
        <v>24</v>
      </c>
      <c r="C30" s="65">
        <v>4700</v>
      </c>
      <c r="D30" s="70">
        <v>4752</v>
      </c>
    </row>
    <row r="31" spans="1:4" x14ac:dyDescent="0.2">
      <c r="A31" s="61" t="s">
        <v>280</v>
      </c>
      <c r="B31" s="64">
        <v>25</v>
      </c>
      <c r="C31" s="67"/>
      <c r="D31" s="72"/>
    </row>
    <row r="32" spans="1:4" x14ac:dyDescent="0.2">
      <c r="A32" s="61" t="s">
        <v>281</v>
      </c>
      <c r="B32" s="64">
        <v>26</v>
      </c>
      <c r="C32" s="65">
        <v>2037017</v>
      </c>
      <c r="D32" s="70">
        <v>1831045</v>
      </c>
    </row>
    <row r="33" spans="1:4" x14ac:dyDescent="0.2">
      <c r="A33" s="61" t="s">
        <v>282</v>
      </c>
      <c r="B33" s="64">
        <v>27</v>
      </c>
      <c r="C33" s="65">
        <v>1074179</v>
      </c>
      <c r="D33" s="70">
        <v>820652</v>
      </c>
    </row>
    <row r="34" spans="1:4" ht="25.5" x14ac:dyDescent="0.2">
      <c r="A34" s="73" t="s">
        <v>312</v>
      </c>
      <c r="B34" s="59">
        <v>30</v>
      </c>
      <c r="C34" s="74">
        <f>C17-C25</f>
        <v>-1659877</v>
      </c>
      <c r="D34" s="74">
        <f>D17-D25</f>
        <v>787342</v>
      </c>
    </row>
    <row r="35" spans="1:4" x14ac:dyDescent="0.2">
      <c r="A35" s="55" t="s">
        <v>283</v>
      </c>
      <c r="B35" s="59"/>
      <c r="C35" s="75"/>
      <c r="D35" s="76"/>
    </row>
    <row r="36" spans="1:4" x14ac:dyDescent="0.2">
      <c r="A36" s="58" t="s">
        <v>313</v>
      </c>
      <c r="B36" s="59">
        <v>40</v>
      </c>
      <c r="C36" s="74">
        <f>SUM(C38:C49)</f>
        <v>3432</v>
      </c>
      <c r="D36" s="74">
        <f>SUM(D38:D49)</f>
        <v>27680</v>
      </c>
    </row>
    <row r="37" spans="1:4" x14ac:dyDescent="0.2">
      <c r="A37" s="61" t="s">
        <v>275</v>
      </c>
      <c r="B37" s="64"/>
      <c r="C37" s="71"/>
      <c r="D37" s="70"/>
    </row>
    <row r="38" spans="1:4" x14ac:dyDescent="0.2">
      <c r="A38" s="61" t="s">
        <v>284</v>
      </c>
      <c r="B38" s="64">
        <v>41</v>
      </c>
      <c r="C38" s="65">
        <v>816</v>
      </c>
      <c r="D38" s="70">
        <v>190</v>
      </c>
    </row>
    <row r="39" spans="1:4" x14ac:dyDescent="0.2">
      <c r="A39" s="61" t="s">
        <v>285</v>
      </c>
      <c r="B39" s="64">
        <v>42</v>
      </c>
      <c r="C39" s="65"/>
      <c r="D39" s="70"/>
    </row>
    <row r="40" spans="1:4" x14ac:dyDescent="0.2">
      <c r="A40" s="61" t="s">
        <v>286</v>
      </c>
      <c r="B40" s="64">
        <v>43</v>
      </c>
      <c r="C40" s="65">
        <v>399</v>
      </c>
      <c r="D40" s="70"/>
    </row>
    <row r="41" spans="1:4" ht="25.5" x14ac:dyDescent="0.2">
      <c r="A41" s="77" t="s">
        <v>287</v>
      </c>
      <c r="B41" s="64">
        <v>44</v>
      </c>
      <c r="C41" s="179"/>
      <c r="D41" s="70">
        <v>0</v>
      </c>
    </row>
    <row r="42" spans="1:4" x14ac:dyDescent="0.2">
      <c r="A42" s="61" t="s">
        <v>288</v>
      </c>
      <c r="B42" s="64">
        <v>45</v>
      </c>
      <c r="C42" s="65"/>
      <c r="D42" s="70">
        <v>0</v>
      </c>
    </row>
    <row r="43" spans="1:4" x14ac:dyDescent="0.2">
      <c r="A43" s="77" t="s">
        <v>289</v>
      </c>
      <c r="B43" s="64">
        <v>46</v>
      </c>
      <c r="C43" s="179"/>
      <c r="D43" s="70">
        <v>0</v>
      </c>
    </row>
    <row r="44" spans="1:4" x14ac:dyDescent="0.2">
      <c r="A44" s="77" t="s">
        <v>290</v>
      </c>
      <c r="B44" s="64">
        <v>47</v>
      </c>
      <c r="C44" s="179"/>
      <c r="D44" s="70"/>
    </row>
    <row r="45" spans="1:4" x14ac:dyDescent="0.2">
      <c r="A45" s="61" t="s">
        <v>291</v>
      </c>
      <c r="B45" s="64">
        <v>48</v>
      </c>
      <c r="C45" s="65"/>
      <c r="D45" s="70"/>
    </row>
    <row r="46" spans="1:4" x14ac:dyDescent="0.2">
      <c r="A46" s="61" t="s">
        <v>292</v>
      </c>
      <c r="B46" s="64">
        <v>49</v>
      </c>
      <c r="C46" s="65"/>
      <c r="D46" s="70"/>
    </row>
    <row r="47" spans="1:4" x14ac:dyDescent="0.2">
      <c r="A47" s="61" t="s">
        <v>293</v>
      </c>
      <c r="B47" s="64">
        <v>50</v>
      </c>
      <c r="C47" s="65"/>
      <c r="D47" s="70"/>
    </row>
    <row r="48" spans="1:4" x14ac:dyDescent="0.2">
      <c r="A48" s="61" t="s">
        <v>294</v>
      </c>
      <c r="B48" s="64">
        <v>51</v>
      </c>
      <c r="C48" s="65"/>
      <c r="D48" s="70"/>
    </row>
    <row r="49" spans="1:4" x14ac:dyDescent="0.2">
      <c r="A49" s="61" t="s">
        <v>295</v>
      </c>
      <c r="B49" s="64">
        <v>52</v>
      </c>
      <c r="C49" s="65">
        <v>2217</v>
      </c>
      <c r="D49" s="70">
        <v>27490</v>
      </c>
    </row>
    <row r="50" spans="1:4" x14ac:dyDescent="0.2">
      <c r="A50" s="58" t="s">
        <v>314</v>
      </c>
      <c r="B50" s="59">
        <v>60</v>
      </c>
      <c r="C50" s="74">
        <f>SUM(C52:C64)</f>
        <v>560843</v>
      </c>
      <c r="D50" s="74">
        <f>SUM(D52:D64)</f>
        <v>1579205</v>
      </c>
    </row>
    <row r="51" spans="1:4" x14ac:dyDescent="0.2">
      <c r="A51" s="61" t="s">
        <v>296</v>
      </c>
      <c r="B51" s="64"/>
      <c r="C51" s="65"/>
      <c r="D51" s="70"/>
    </row>
    <row r="52" spans="1:4" x14ac:dyDescent="0.2">
      <c r="A52" s="61" t="s">
        <v>297</v>
      </c>
      <c r="B52" s="64">
        <v>61</v>
      </c>
      <c r="C52" s="65">
        <v>188558</v>
      </c>
      <c r="D52" s="70">
        <v>241791</v>
      </c>
    </row>
    <row r="53" spans="1:4" x14ac:dyDescent="0.2">
      <c r="A53" s="61" t="s">
        <v>298</v>
      </c>
      <c r="B53" s="64">
        <v>62</v>
      </c>
      <c r="C53" s="65"/>
      <c r="D53" s="70"/>
    </row>
    <row r="54" spans="1:4" x14ac:dyDescent="0.2">
      <c r="A54" s="61" t="s">
        <v>299</v>
      </c>
      <c r="B54" s="64">
        <v>63</v>
      </c>
      <c r="C54" s="65">
        <v>249217</v>
      </c>
      <c r="D54" s="70">
        <v>81032</v>
      </c>
    </row>
    <row r="55" spans="1:4" ht="25.5" x14ac:dyDescent="0.2">
      <c r="A55" s="77" t="s">
        <v>300</v>
      </c>
      <c r="B55" s="64">
        <v>64</v>
      </c>
      <c r="C55" s="179"/>
      <c r="D55" s="70"/>
    </row>
    <row r="56" spans="1:4" x14ac:dyDescent="0.2">
      <c r="A56" s="61" t="s">
        <v>301</v>
      </c>
      <c r="B56" s="64">
        <v>65</v>
      </c>
      <c r="C56" s="65"/>
      <c r="D56" s="70">
        <v>0</v>
      </c>
    </row>
    <row r="57" spans="1:4" x14ac:dyDescent="0.2">
      <c r="A57" s="61" t="s">
        <v>302</v>
      </c>
      <c r="B57" s="64">
        <v>66</v>
      </c>
      <c r="C57" s="65"/>
      <c r="D57" s="70">
        <v>0</v>
      </c>
    </row>
    <row r="58" spans="1:4" x14ac:dyDescent="0.2">
      <c r="A58" s="61" t="s">
        <v>303</v>
      </c>
      <c r="B58" s="64">
        <v>67</v>
      </c>
      <c r="C58" s="65"/>
      <c r="D58" s="70">
        <v>1256153</v>
      </c>
    </row>
    <row r="59" spans="1:4" x14ac:dyDescent="0.2">
      <c r="A59" s="61" t="s">
        <v>304</v>
      </c>
      <c r="B59" s="64">
        <v>68</v>
      </c>
      <c r="C59" s="65"/>
      <c r="D59" s="70"/>
    </row>
    <row r="60" spans="1:4" x14ac:dyDescent="0.2">
      <c r="A60" s="61" t="s">
        <v>305</v>
      </c>
      <c r="B60" s="64">
        <v>69</v>
      </c>
      <c r="C60" s="65"/>
      <c r="D60" s="70"/>
    </row>
    <row r="61" spans="1:4" x14ac:dyDescent="0.2">
      <c r="A61" s="61" t="s">
        <v>306</v>
      </c>
      <c r="B61" s="64">
        <v>70</v>
      </c>
      <c r="C61" s="65"/>
      <c r="D61" s="70"/>
    </row>
    <row r="62" spans="1:4" x14ac:dyDescent="0.2">
      <c r="A62" s="61" t="s">
        <v>292</v>
      </c>
      <c r="B62" s="64">
        <v>71</v>
      </c>
      <c r="C62" s="65"/>
      <c r="D62" s="70">
        <v>0</v>
      </c>
    </row>
    <row r="63" spans="1:4" x14ac:dyDescent="0.2">
      <c r="A63" s="61" t="s">
        <v>307</v>
      </c>
      <c r="B63" s="64">
        <v>72</v>
      </c>
      <c r="C63" s="179"/>
      <c r="D63" s="70">
        <v>0</v>
      </c>
    </row>
    <row r="64" spans="1:4" x14ac:dyDescent="0.2">
      <c r="A64" s="61" t="s">
        <v>308</v>
      </c>
      <c r="B64" s="64">
        <v>73</v>
      </c>
      <c r="C64" s="65">
        <v>123068</v>
      </c>
      <c r="D64" s="70">
        <v>229</v>
      </c>
    </row>
    <row r="65" spans="1:4" ht="25.5" x14ac:dyDescent="0.2">
      <c r="A65" s="73" t="s">
        <v>315</v>
      </c>
      <c r="B65" s="59">
        <v>80</v>
      </c>
      <c r="C65" s="74">
        <f>C36-C50</f>
        <v>-557411</v>
      </c>
      <c r="D65" s="74">
        <f>D36-D50</f>
        <v>-1551525</v>
      </c>
    </row>
    <row r="66" spans="1:4" x14ac:dyDescent="0.2">
      <c r="A66" s="55" t="s">
        <v>309</v>
      </c>
      <c r="B66" s="59"/>
      <c r="C66" s="75"/>
      <c r="D66" s="76"/>
    </row>
    <row r="67" spans="1:4" x14ac:dyDescent="0.2">
      <c r="A67" s="58" t="s">
        <v>319</v>
      </c>
      <c r="B67" s="59">
        <v>90</v>
      </c>
      <c r="C67" s="74">
        <f>SUM(C69:C72)</f>
        <v>0</v>
      </c>
      <c r="D67" s="74">
        <f>SUM(D69:D72)</f>
        <v>0</v>
      </c>
    </row>
    <row r="68" spans="1:4" x14ac:dyDescent="0.2">
      <c r="A68" s="61" t="s">
        <v>226</v>
      </c>
      <c r="B68" s="64"/>
      <c r="C68" s="71"/>
      <c r="D68" s="70"/>
    </row>
    <row r="69" spans="1:4" x14ac:dyDescent="0.2">
      <c r="A69" s="61" t="s">
        <v>316</v>
      </c>
      <c r="B69" s="64">
        <v>91</v>
      </c>
      <c r="C69" s="65"/>
      <c r="D69" s="70"/>
    </row>
    <row r="70" spans="1:4" x14ac:dyDescent="0.2">
      <c r="A70" s="61" t="s">
        <v>317</v>
      </c>
      <c r="B70" s="64">
        <v>92</v>
      </c>
      <c r="C70" s="65"/>
      <c r="D70" s="70"/>
    </row>
    <row r="71" spans="1:4" x14ac:dyDescent="0.2">
      <c r="A71" s="61" t="s">
        <v>294</v>
      </c>
      <c r="B71" s="64">
        <v>93</v>
      </c>
      <c r="C71" s="67"/>
      <c r="D71" s="72"/>
    </row>
    <row r="72" spans="1:4" x14ac:dyDescent="0.2">
      <c r="A72" s="61" t="s">
        <v>318</v>
      </c>
      <c r="B72" s="64">
        <v>94</v>
      </c>
      <c r="C72" s="65"/>
      <c r="D72" s="70"/>
    </row>
    <row r="73" spans="1:4" x14ac:dyDescent="0.2">
      <c r="A73" s="58" t="s">
        <v>320</v>
      </c>
      <c r="B73" s="56">
        <v>100</v>
      </c>
      <c r="C73" s="74">
        <f>SUM(C75:C79)</f>
        <v>3707</v>
      </c>
      <c r="D73" s="74">
        <f>SUM(D75:D79)</f>
        <v>3124</v>
      </c>
    </row>
    <row r="74" spans="1:4" x14ac:dyDescent="0.2">
      <c r="A74" s="61" t="s">
        <v>275</v>
      </c>
      <c r="B74" s="62"/>
      <c r="C74" s="71"/>
      <c r="D74" s="70"/>
    </row>
    <row r="75" spans="1:4" x14ac:dyDescent="0.2">
      <c r="A75" s="61" t="s">
        <v>321</v>
      </c>
      <c r="B75" s="62">
        <v>101</v>
      </c>
      <c r="C75" s="65"/>
      <c r="D75" s="70"/>
    </row>
    <row r="76" spans="1:4" x14ac:dyDescent="0.2">
      <c r="A76" s="61" t="s">
        <v>304</v>
      </c>
      <c r="B76" s="62">
        <v>102</v>
      </c>
      <c r="C76" s="67"/>
      <c r="D76" s="72">
        <v>0</v>
      </c>
    </row>
    <row r="77" spans="1:4" x14ac:dyDescent="0.2">
      <c r="A77" s="61" t="s">
        <v>322</v>
      </c>
      <c r="B77" s="62">
        <v>103</v>
      </c>
      <c r="C77" s="65"/>
      <c r="D77" s="70"/>
    </row>
    <row r="78" spans="1:4" x14ac:dyDescent="0.2">
      <c r="A78" s="61" t="s">
        <v>323</v>
      </c>
      <c r="B78" s="62">
        <v>104</v>
      </c>
      <c r="C78" s="65"/>
      <c r="D78" s="70"/>
    </row>
    <row r="79" spans="1:4" ht="24.75" customHeight="1" x14ac:dyDescent="0.2">
      <c r="A79" s="61" t="s">
        <v>324</v>
      </c>
      <c r="B79" s="62">
        <v>105</v>
      </c>
      <c r="C79" s="65">
        <v>3707</v>
      </c>
      <c r="D79" s="70">
        <v>3124</v>
      </c>
    </row>
    <row r="80" spans="1:4" x14ac:dyDescent="0.2">
      <c r="A80" s="73" t="s">
        <v>325</v>
      </c>
      <c r="B80" s="56">
        <v>110</v>
      </c>
      <c r="C80" s="74">
        <f>C67-C73</f>
        <v>-3707</v>
      </c>
      <c r="D80" s="74">
        <f>D67-D73</f>
        <v>-3124</v>
      </c>
    </row>
    <row r="81" spans="1:4" x14ac:dyDescent="0.2">
      <c r="A81" s="58" t="s">
        <v>326</v>
      </c>
      <c r="B81" s="56">
        <v>120</v>
      </c>
      <c r="C81" s="180">
        <v>794070</v>
      </c>
      <c r="D81" s="76">
        <v>52892</v>
      </c>
    </row>
    <row r="82" spans="1:4" x14ac:dyDescent="0.2">
      <c r="A82" s="73" t="s">
        <v>327</v>
      </c>
      <c r="B82" s="56">
        <v>130</v>
      </c>
      <c r="C82" s="180">
        <v>605</v>
      </c>
      <c r="D82" s="76">
        <v>-2604</v>
      </c>
    </row>
    <row r="83" spans="1:4" x14ac:dyDescent="0.2">
      <c r="A83" s="73" t="s">
        <v>328</v>
      </c>
      <c r="B83" s="56">
        <v>140</v>
      </c>
      <c r="C83" s="74">
        <f>C34+C65+C80+C81+C82</f>
        <v>-1426320</v>
      </c>
      <c r="D83" s="74">
        <f>D34+D65+D80+D81+D82</f>
        <v>-717019</v>
      </c>
    </row>
    <row r="84" spans="1:4" x14ac:dyDescent="0.2">
      <c r="A84" s="66" t="s">
        <v>329</v>
      </c>
      <c r="B84" s="62">
        <v>150</v>
      </c>
      <c r="C84" s="70">
        <v>12926457</v>
      </c>
      <c r="D84" s="70">
        <v>11793503</v>
      </c>
    </row>
    <row r="85" spans="1:4" x14ac:dyDescent="0.2">
      <c r="A85" s="66" t="s">
        <v>330</v>
      </c>
      <c r="B85" s="62">
        <v>160</v>
      </c>
      <c r="C85" s="181">
        <v>11500137</v>
      </c>
      <c r="D85" s="181">
        <v>11076484</v>
      </c>
    </row>
    <row r="87" spans="1:4" x14ac:dyDescent="0.2">
      <c r="A87" s="148"/>
    </row>
    <row r="88" spans="1:4" x14ac:dyDescent="0.2">
      <c r="A88" s="149" t="str">
        <f>Ф1!A144</f>
        <v xml:space="preserve">Басқарма Төрағасының экономика және қаржы </v>
      </c>
      <c r="B88" s="51"/>
      <c r="C88" s="51"/>
    </row>
    <row r="89" spans="1:4" x14ac:dyDescent="0.2">
      <c r="A89" s="149" t="str">
        <f>Ф1!A145</f>
        <v>жөніндегі орынбасары                                     Чеботарёва Людмила Анатольевна</v>
      </c>
      <c r="B89" s="51"/>
    </row>
    <row r="90" spans="1:4" ht="15" x14ac:dyDescent="0.35">
      <c r="A90" s="150" t="str">
        <f>Ф1!A146</f>
        <v xml:space="preserve">                                                                                           (тегі, аты-жөні)</v>
      </c>
      <c r="B90" s="51"/>
      <c r="C90" s="37" t="s">
        <v>14</v>
      </c>
    </row>
    <row r="91" spans="1:4" x14ac:dyDescent="0.2">
      <c r="A91" s="150"/>
      <c r="B91" s="51"/>
      <c r="C91" s="36" t="s">
        <v>201</v>
      </c>
    </row>
    <row r="92" spans="1:4" x14ac:dyDescent="0.2">
      <c r="A92" s="150"/>
      <c r="B92" s="51"/>
      <c r="C92" s="29"/>
    </row>
    <row r="93" spans="1:4" x14ac:dyDescent="0.2">
      <c r="A93" s="149" t="str">
        <f>Ф1!A149</f>
        <v>Бас бухгалтер                                Оразбекова Динара Тлеукеновна</v>
      </c>
      <c r="C93" s="29"/>
    </row>
    <row r="94" spans="1:4" ht="15" x14ac:dyDescent="0.35">
      <c r="A94" s="150" t="str">
        <f>Ф1!A150</f>
        <v xml:space="preserve">                                                                                          (тегі, аты-жөні)</v>
      </c>
      <c r="C94" s="37" t="s">
        <v>14</v>
      </c>
    </row>
    <row r="95" spans="1:4" x14ac:dyDescent="0.2">
      <c r="A95" s="150" t="str">
        <f>Ф1!A151</f>
        <v>Мөр орны</v>
      </c>
      <c r="C95" s="29" t="s">
        <v>201</v>
      </c>
    </row>
    <row r="96" spans="1:4" x14ac:dyDescent="0.2">
      <c r="A96" s="151"/>
    </row>
  </sheetData>
  <mergeCells count="1">
    <mergeCell ref="C2:D2"/>
  </mergeCells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tabSelected="1" zoomScale="90" zoomScaleNormal="90" workbookViewId="0">
      <selection activeCell="C47" sqref="C47"/>
    </sheetView>
  </sheetViews>
  <sheetFormatPr defaultColWidth="9.42578125" defaultRowHeight="12" x14ac:dyDescent="0.2"/>
  <cols>
    <col min="1" max="1" width="76.140625" style="78" customWidth="1"/>
    <col min="2" max="2" width="5.42578125" style="78" customWidth="1"/>
    <col min="3" max="3" width="14.42578125" style="93" bestFit="1" customWidth="1"/>
    <col min="4" max="6" width="13.42578125" style="93" customWidth="1"/>
    <col min="7" max="7" width="16.28515625" style="93" customWidth="1"/>
    <col min="8" max="8" width="15.42578125" style="93" bestFit="1" customWidth="1"/>
    <col min="9" max="9" width="11.5703125" style="78" bestFit="1" customWidth="1"/>
    <col min="10" max="10" width="13" style="78" customWidth="1"/>
    <col min="11" max="11" width="16.5703125" style="78" customWidth="1"/>
    <col min="12" max="14" width="9.42578125" style="79"/>
    <col min="15" max="15" width="9.42578125" style="79" customWidth="1"/>
    <col min="16" max="48" width="9.42578125" style="79"/>
    <col min="49" max="49" width="9.42578125" style="79" customWidth="1"/>
    <col min="50" max="16384" width="9.42578125" style="79"/>
  </cols>
  <sheetData>
    <row r="1" spans="1:11" ht="12.75" x14ac:dyDescent="0.2">
      <c r="K1" s="1"/>
    </row>
    <row r="2" spans="1:11" ht="62.25" customHeight="1" x14ac:dyDescent="0.2">
      <c r="J2" s="189" t="s">
        <v>331</v>
      </c>
      <c r="K2" s="189"/>
    </row>
    <row r="3" spans="1:11" ht="12.75" x14ac:dyDescent="0.2">
      <c r="J3" s="78" t="s">
        <v>332</v>
      </c>
      <c r="K3" s="1"/>
    </row>
    <row r="4" spans="1:11" ht="12.75" x14ac:dyDescent="0.2">
      <c r="K4" s="1"/>
    </row>
    <row r="5" spans="1:11" x14ac:dyDescent="0.2">
      <c r="J5" s="78" t="s">
        <v>333</v>
      </c>
      <c r="K5" s="116"/>
    </row>
    <row r="6" spans="1:11" x14ac:dyDescent="0.2">
      <c r="A6" s="117" t="s">
        <v>203</v>
      </c>
      <c r="C6" s="118" t="str">
        <f>Ф1!C6</f>
        <v xml:space="preserve">Үлбі металлургиялық зауыты АҚ </v>
      </c>
    </row>
    <row r="7" spans="1:11" x14ac:dyDescent="0.2">
      <c r="A7" s="117"/>
      <c r="C7" s="119"/>
    </row>
    <row r="8" spans="1:11" ht="12.75" x14ac:dyDescent="0.2">
      <c r="A8" s="105" t="s">
        <v>335</v>
      </c>
      <c r="C8" s="119"/>
    </row>
    <row r="9" spans="1:11" x14ac:dyDescent="0.2">
      <c r="A9" s="117"/>
      <c r="C9" s="119"/>
    </row>
    <row r="10" spans="1:11" x14ac:dyDescent="0.2">
      <c r="A10" s="117" t="s">
        <v>336</v>
      </c>
      <c r="C10" s="120">
        <v>44651</v>
      </c>
    </row>
    <row r="11" spans="1:11" x14ac:dyDescent="0.2">
      <c r="A11" s="121"/>
      <c r="B11" s="121"/>
      <c r="C11" s="122"/>
      <c r="D11" s="122"/>
      <c r="E11" s="122"/>
      <c r="F11" s="122"/>
      <c r="G11" s="122"/>
      <c r="H11" s="122"/>
      <c r="I11" s="121"/>
      <c r="J11" s="121"/>
      <c r="K11" s="123" t="s">
        <v>107</v>
      </c>
    </row>
    <row r="12" spans="1:11" s="80" customFormat="1" ht="38.25" customHeight="1" x14ac:dyDescent="0.2">
      <c r="A12" s="190" t="s">
        <v>385</v>
      </c>
      <c r="B12" s="190" t="s">
        <v>104</v>
      </c>
      <c r="C12" s="192" t="s">
        <v>386</v>
      </c>
      <c r="D12" s="193"/>
      <c r="E12" s="193"/>
      <c r="F12" s="193"/>
      <c r="G12" s="193"/>
      <c r="H12" s="194"/>
      <c r="I12" s="190" t="s">
        <v>341</v>
      </c>
      <c r="J12" s="190" t="s">
        <v>342</v>
      </c>
      <c r="K12" s="190" t="s">
        <v>343</v>
      </c>
    </row>
    <row r="13" spans="1:11" s="80" customFormat="1" ht="36" x14ac:dyDescent="0.2">
      <c r="A13" s="191"/>
      <c r="B13" s="191"/>
      <c r="C13" s="124" t="s">
        <v>337</v>
      </c>
      <c r="D13" s="124" t="s">
        <v>338</v>
      </c>
      <c r="E13" s="124" t="s">
        <v>339</v>
      </c>
      <c r="F13" s="124" t="s">
        <v>189</v>
      </c>
      <c r="G13" s="124" t="s">
        <v>340</v>
      </c>
      <c r="H13" s="124" t="s">
        <v>191</v>
      </c>
      <c r="I13" s="191"/>
      <c r="J13" s="191"/>
      <c r="K13" s="191"/>
    </row>
    <row r="14" spans="1:11" s="81" customFormat="1" x14ac:dyDescent="0.2">
      <c r="A14" s="125" t="s">
        <v>344</v>
      </c>
      <c r="B14" s="126" t="s">
        <v>0</v>
      </c>
      <c r="C14" s="127">
        <v>2755985</v>
      </c>
      <c r="D14" s="127">
        <v>0</v>
      </c>
      <c r="E14" s="127">
        <v>0</v>
      </c>
      <c r="F14" s="127">
        <v>232835</v>
      </c>
      <c r="G14" s="127">
        <v>68936033</v>
      </c>
      <c r="H14" s="127"/>
      <c r="I14" s="128">
        <f>SUM(C14:H14)</f>
        <v>71924853</v>
      </c>
      <c r="J14" s="128"/>
      <c r="K14" s="128">
        <f t="shared" ref="K14:K18" si="0">I14+J14</f>
        <v>71924853</v>
      </c>
    </row>
    <row r="15" spans="1:11" x14ac:dyDescent="0.2">
      <c r="A15" s="129" t="s">
        <v>345</v>
      </c>
      <c r="B15" s="130" t="s">
        <v>1</v>
      </c>
      <c r="C15" s="127"/>
      <c r="D15" s="127"/>
      <c r="E15" s="127"/>
      <c r="F15" s="127"/>
      <c r="G15" s="127"/>
      <c r="H15" s="127"/>
      <c r="I15" s="128">
        <f>SUM(C15:H15)</f>
        <v>0</v>
      </c>
      <c r="J15" s="128"/>
      <c r="K15" s="128">
        <f t="shared" si="0"/>
        <v>0</v>
      </c>
    </row>
    <row r="16" spans="1:11" x14ac:dyDescent="0.2">
      <c r="A16" s="129" t="s">
        <v>346</v>
      </c>
      <c r="B16" s="130" t="s">
        <v>37</v>
      </c>
      <c r="C16" s="128">
        <f t="shared" ref="C16:H16" si="1">C14+C15</f>
        <v>2755985</v>
      </c>
      <c r="D16" s="128">
        <f t="shared" si="1"/>
        <v>0</v>
      </c>
      <c r="E16" s="128">
        <f t="shared" si="1"/>
        <v>0</v>
      </c>
      <c r="F16" s="128">
        <f t="shared" si="1"/>
        <v>232835</v>
      </c>
      <c r="G16" s="128">
        <f t="shared" si="1"/>
        <v>68936033</v>
      </c>
      <c r="H16" s="128">
        <f t="shared" si="1"/>
        <v>0</v>
      </c>
      <c r="I16" s="128">
        <f t="shared" ref="I16:I19" si="2">SUM(C16:H16)</f>
        <v>71924853</v>
      </c>
      <c r="J16" s="128">
        <f>J14+J15</f>
        <v>0</v>
      </c>
      <c r="K16" s="128">
        <f t="shared" si="0"/>
        <v>71924853</v>
      </c>
    </row>
    <row r="17" spans="1:11" x14ac:dyDescent="0.2">
      <c r="A17" s="129" t="s">
        <v>347</v>
      </c>
      <c r="B17" s="130" t="s">
        <v>19</v>
      </c>
      <c r="C17" s="128">
        <f t="shared" ref="C17:H17" si="3">C18+C19</f>
        <v>0</v>
      </c>
      <c r="D17" s="128">
        <f t="shared" si="3"/>
        <v>0</v>
      </c>
      <c r="E17" s="128">
        <f t="shared" si="3"/>
        <v>0</v>
      </c>
      <c r="F17" s="128">
        <f t="shared" si="3"/>
        <v>30323</v>
      </c>
      <c r="G17" s="128">
        <f>G18+G19</f>
        <v>5591228</v>
      </c>
      <c r="H17" s="128">
        <f t="shared" si="3"/>
        <v>0</v>
      </c>
      <c r="I17" s="128">
        <f t="shared" si="2"/>
        <v>5621551</v>
      </c>
      <c r="J17" s="128">
        <f>J18+J19</f>
        <v>0</v>
      </c>
      <c r="K17" s="128">
        <f t="shared" si="0"/>
        <v>5621551</v>
      </c>
    </row>
    <row r="18" spans="1:11" x14ac:dyDescent="0.2">
      <c r="A18" s="129" t="s">
        <v>348</v>
      </c>
      <c r="B18" s="130" t="s">
        <v>38</v>
      </c>
      <c r="C18" s="82"/>
      <c r="D18" s="82"/>
      <c r="E18" s="82"/>
      <c r="F18" s="82"/>
      <c r="G18" s="127">
        <v>5605793</v>
      </c>
      <c r="H18" s="127"/>
      <c r="I18" s="128">
        <f t="shared" si="2"/>
        <v>5605793</v>
      </c>
      <c r="J18" s="128"/>
      <c r="K18" s="128">
        <f t="shared" si="0"/>
        <v>5605793</v>
      </c>
    </row>
    <row r="19" spans="1:11" x14ac:dyDescent="0.2">
      <c r="A19" s="129" t="s">
        <v>349</v>
      </c>
      <c r="B19" s="130" t="s">
        <v>39</v>
      </c>
      <c r="C19" s="128">
        <f t="shared" ref="C19:H19" si="4">SUM(C21:C29)</f>
        <v>0</v>
      </c>
      <c r="D19" s="128">
        <f t="shared" si="4"/>
        <v>0</v>
      </c>
      <c r="E19" s="128">
        <f t="shared" si="4"/>
        <v>0</v>
      </c>
      <c r="F19" s="128">
        <f t="shared" si="4"/>
        <v>30323</v>
      </c>
      <c r="G19" s="128">
        <f t="shared" si="4"/>
        <v>-14565</v>
      </c>
      <c r="H19" s="128">
        <f t="shared" si="4"/>
        <v>0</v>
      </c>
      <c r="I19" s="128">
        <f t="shared" si="2"/>
        <v>15758</v>
      </c>
      <c r="J19" s="131">
        <f>SUM(J21:J29)</f>
        <v>0</v>
      </c>
      <c r="K19" s="128">
        <f>I19+J19</f>
        <v>15758</v>
      </c>
    </row>
    <row r="20" spans="1:11" x14ac:dyDescent="0.2">
      <c r="A20" s="129" t="s">
        <v>226</v>
      </c>
      <c r="B20" s="130"/>
      <c r="C20" s="127"/>
      <c r="D20" s="127"/>
      <c r="E20" s="127"/>
      <c r="F20" s="127"/>
      <c r="G20" s="127"/>
      <c r="H20" s="127"/>
      <c r="I20" s="132"/>
      <c r="J20" s="127"/>
      <c r="K20" s="127"/>
    </row>
    <row r="21" spans="1:11" ht="24" x14ac:dyDescent="0.2">
      <c r="A21" s="129" t="s">
        <v>350</v>
      </c>
      <c r="B21" s="130" t="s">
        <v>40</v>
      </c>
      <c r="C21" s="82"/>
      <c r="D21" s="82"/>
      <c r="E21" s="82"/>
      <c r="F21" s="127"/>
      <c r="G21" s="82"/>
      <c r="H21" s="82"/>
      <c r="I21" s="83"/>
      <c r="J21" s="83"/>
      <c r="K21" s="84">
        <f t="shared" ref="K21:K47" si="5">I21+J21</f>
        <v>0</v>
      </c>
    </row>
    <row r="22" spans="1:11" ht="24" x14ac:dyDescent="0.2">
      <c r="A22" s="129" t="s">
        <v>351</v>
      </c>
      <c r="B22" s="130" t="s">
        <v>41</v>
      </c>
      <c r="C22" s="82"/>
      <c r="D22" s="82"/>
      <c r="E22" s="82"/>
      <c r="F22" s="127"/>
      <c r="G22" s="127"/>
      <c r="H22" s="127"/>
      <c r="I22" s="128">
        <f>SUM(C22:H22)</f>
        <v>0</v>
      </c>
      <c r="J22" s="128"/>
      <c r="K22" s="84">
        <f t="shared" si="5"/>
        <v>0</v>
      </c>
    </row>
    <row r="23" spans="1:11" ht="24" x14ac:dyDescent="0.2">
      <c r="A23" s="129" t="s">
        <v>352</v>
      </c>
      <c r="B23" s="130" t="s">
        <v>42</v>
      </c>
      <c r="C23" s="82"/>
      <c r="D23" s="82"/>
      <c r="E23" s="82"/>
      <c r="F23" s="127"/>
      <c r="G23" s="127"/>
      <c r="H23" s="127"/>
      <c r="I23" s="83"/>
      <c r="J23" s="83"/>
      <c r="K23" s="84">
        <f t="shared" si="5"/>
        <v>0</v>
      </c>
    </row>
    <row r="24" spans="1:11" ht="24" x14ac:dyDescent="0.2">
      <c r="A24" s="129" t="s">
        <v>228</v>
      </c>
      <c r="B24" s="130" t="s">
        <v>43</v>
      </c>
      <c r="C24" s="82"/>
      <c r="D24" s="82"/>
      <c r="E24" s="82"/>
      <c r="F24" s="127"/>
      <c r="G24" s="127">
        <v>3829</v>
      </c>
      <c r="H24" s="127"/>
      <c r="I24" s="128">
        <f t="shared" ref="I24:I30" si="6">SUM(C24:H24)</f>
        <v>3829</v>
      </c>
      <c r="J24" s="128"/>
      <c r="K24" s="84">
        <f t="shared" si="5"/>
        <v>3829</v>
      </c>
    </row>
    <row r="25" spans="1:11" x14ac:dyDescent="0.2">
      <c r="A25" s="129" t="s">
        <v>236</v>
      </c>
      <c r="B25" s="130" t="s">
        <v>44</v>
      </c>
      <c r="C25" s="82"/>
      <c r="D25" s="82"/>
      <c r="E25" s="82"/>
      <c r="F25" s="127"/>
      <c r="G25" s="127">
        <v>-18394</v>
      </c>
      <c r="H25" s="127"/>
      <c r="I25" s="128">
        <f t="shared" si="6"/>
        <v>-18394</v>
      </c>
      <c r="J25" s="128"/>
      <c r="K25" s="84">
        <f t="shared" si="5"/>
        <v>-18394</v>
      </c>
    </row>
    <row r="26" spans="1:11" x14ac:dyDescent="0.2">
      <c r="A26" s="129" t="s">
        <v>249</v>
      </c>
      <c r="B26" s="130" t="s">
        <v>45</v>
      </c>
      <c r="C26" s="82"/>
      <c r="D26" s="82"/>
      <c r="E26" s="82"/>
      <c r="F26" s="127"/>
      <c r="G26" s="127"/>
      <c r="H26" s="127"/>
      <c r="I26" s="128">
        <f t="shared" si="6"/>
        <v>0</v>
      </c>
      <c r="J26" s="128"/>
      <c r="K26" s="84">
        <f t="shared" si="5"/>
        <v>0</v>
      </c>
    </row>
    <row r="27" spans="1:11" x14ac:dyDescent="0.2">
      <c r="A27" s="129" t="s">
        <v>353</v>
      </c>
      <c r="B27" s="130" t="s">
        <v>46</v>
      </c>
      <c r="C27" s="82"/>
      <c r="D27" s="82"/>
      <c r="E27" s="82"/>
      <c r="F27" s="127"/>
      <c r="G27" s="127"/>
      <c r="H27" s="127"/>
      <c r="I27" s="128">
        <f t="shared" si="6"/>
        <v>0</v>
      </c>
      <c r="J27" s="128"/>
      <c r="K27" s="84">
        <f t="shared" si="5"/>
        <v>0</v>
      </c>
    </row>
    <row r="28" spans="1:11" x14ac:dyDescent="0.2">
      <c r="A28" s="129" t="s">
        <v>354</v>
      </c>
      <c r="B28" s="130" t="s">
        <v>47</v>
      </c>
      <c r="C28" s="127"/>
      <c r="D28" s="127"/>
      <c r="E28" s="127"/>
      <c r="F28" s="127"/>
      <c r="G28" s="127"/>
      <c r="H28" s="127"/>
      <c r="I28" s="128">
        <f t="shared" si="6"/>
        <v>0</v>
      </c>
      <c r="J28" s="128"/>
      <c r="K28" s="84">
        <f t="shared" si="5"/>
        <v>0</v>
      </c>
    </row>
    <row r="29" spans="1:11" s="87" customFormat="1" ht="15.75" customHeight="1" x14ac:dyDescent="0.2">
      <c r="A29" s="133" t="s">
        <v>230</v>
      </c>
      <c r="B29" s="134" t="s">
        <v>48</v>
      </c>
      <c r="C29" s="85"/>
      <c r="D29" s="85"/>
      <c r="E29" s="85"/>
      <c r="F29" s="135">
        <v>30323</v>
      </c>
      <c r="G29" s="135"/>
      <c r="H29" s="135"/>
      <c r="I29" s="136">
        <f t="shared" si="6"/>
        <v>30323</v>
      </c>
      <c r="J29" s="136"/>
      <c r="K29" s="86">
        <f t="shared" si="5"/>
        <v>30323</v>
      </c>
    </row>
    <row r="30" spans="1:11" x14ac:dyDescent="0.2">
      <c r="A30" s="129" t="s">
        <v>355</v>
      </c>
      <c r="B30" s="130" t="s">
        <v>49</v>
      </c>
      <c r="C30" s="137">
        <f>SUM(C32,C37:C44)</f>
        <v>1971574</v>
      </c>
      <c r="D30" s="137">
        <f t="shared" ref="D30:J30" si="7">SUM(D32,D37:D45)</f>
        <v>0</v>
      </c>
      <c r="E30" s="137">
        <f t="shared" si="7"/>
        <v>0</v>
      </c>
      <c r="F30" s="137">
        <f t="shared" si="7"/>
        <v>0</v>
      </c>
      <c r="G30" s="137">
        <f t="shared" si="7"/>
        <v>-4159127</v>
      </c>
      <c r="H30" s="137">
        <f t="shared" si="7"/>
        <v>0</v>
      </c>
      <c r="I30" s="128">
        <f t="shared" si="6"/>
        <v>-2187553</v>
      </c>
      <c r="J30" s="131">
        <f t="shared" si="7"/>
        <v>0</v>
      </c>
      <c r="K30" s="128">
        <f t="shared" si="5"/>
        <v>-2187553</v>
      </c>
    </row>
    <row r="31" spans="1:11" x14ac:dyDescent="0.2">
      <c r="A31" s="129" t="s">
        <v>226</v>
      </c>
      <c r="B31" s="130"/>
      <c r="C31" s="138"/>
      <c r="D31" s="138"/>
      <c r="E31" s="138"/>
      <c r="F31" s="138"/>
      <c r="G31" s="138"/>
      <c r="H31" s="138"/>
      <c r="I31" s="128"/>
      <c r="J31" s="132"/>
      <c r="K31" s="128"/>
    </row>
    <row r="32" spans="1:11" x14ac:dyDescent="0.2">
      <c r="A32" s="129" t="s">
        <v>356</v>
      </c>
      <c r="B32" s="130" t="s">
        <v>50</v>
      </c>
      <c r="C32" s="137">
        <f t="shared" ref="C32:H32" si="8">SUM(C34:C36)</f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28">
        <f>SUM(C32:H32)</f>
        <v>0</v>
      </c>
      <c r="J32" s="131">
        <f>SUM(J34:J36)</f>
        <v>0</v>
      </c>
      <c r="K32" s="128">
        <f t="shared" si="5"/>
        <v>0</v>
      </c>
    </row>
    <row r="33" spans="1:11" x14ac:dyDescent="0.2">
      <c r="A33" s="129" t="s">
        <v>226</v>
      </c>
      <c r="B33" s="130"/>
      <c r="C33" s="138"/>
      <c r="D33" s="138"/>
      <c r="E33" s="138"/>
      <c r="F33" s="138"/>
      <c r="G33" s="138"/>
      <c r="H33" s="138"/>
      <c r="I33" s="127"/>
      <c r="J33" s="132"/>
      <c r="K33" s="128"/>
    </row>
    <row r="34" spans="1:11" x14ac:dyDescent="0.2">
      <c r="A34" s="129" t="s">
        <v>357</v>
      </c>
      <c r="B34" s="130"/>
      <c r="C34" s="127"/>
      <c r="D34" s="127"/>
      <c r="E34" s="127"/>
      <c r="F34" s="127"/>
      <c r="G34" s="127"/>
      <c r="H34" s="127"/>
      <c r="I34" s="128">
        <f>SUM(C34:H34)</f>
        <v>0</v>
      </c>
      <c r="J34" s="128"/>
      <c r="K34" s="128">
        <f t="shared" si="5"/>
        <v>0</v>
      </c>
    </row>
    <row r="35" spans="1:11" x14ac:dyDescent="0.2">
      <c r="A35" s="139" t="s">
        <v>358</v>
      </c>
      <c r="B35" s="130"/>
      <c r="C35" s="127"/>
      <c r="D35" s="127"/>
      <c r="E35" s="127"/>
      <c r="F35" s="127"/>
      <c r="G35" s="127"/>
      <c r="H35" s="127"/>
      <c r="I35" s="128">
        <f t="shared" ref="I35:I81" si="9">SUM(C35:H35)</f>
        <v>0</v>
      </c>
      <c r="J35" s="128"/>
      <c r="K35" s="128">
        <f t="shared" si="5"/>
        <v>0</v>
      </c>
    </row>
    <row r="36" spans="1:11" x14ac:dyDescent="0.2">
      <c r="A36" s="129" t="s">
        <v>359</v>
      </c>
      <c r="B36" s="130"/>
      <c r="C36" s="127"/>
      <c r="D36" s="127"/>
      <c r="E36" s="127"/>
      <c r="F36" s="127"/>
      <c r="G36" s="127"/>
      <c r="H36" s="127"/>
      <c r="I36" s="128">
        <f t="shared" si="9"/>
        <v>0</v>
      </c>
      <c r="J36" s="128"/>
      <c r="K36" s="128">
        <f t="shared" si="5"/>
        <v>0</v>
      </c>
    </row>
    <row r="37" spans="1:11" x14ac:dyDescent="0.2">
      <c r="A37" s="129" t="s">
        <v>360</v>
      </c>
      <c r="B37" s="130" t="s">
        <v>51</v>
      </c>
      <c r="C37" s="127"/>
      <c r="D37" s="127"/>
      <c r="E37" s="127"/>
      <c r="F37" s="127"/>
      <c r="G37" s="127"/>
      <c r="H37" s="127"/>
      <c r="I37" s="128">
        <f t="shared" si="9"/>
        <v>0</v>
      </c>
      <c r="J37" s="128"/>
      <c r="K37" s="128">
        <f t="shared" si="5"/>
        <v>0</v>
      </c>
    </row>
    <row r="38" spans="1:11" x14ac:dyDescent="0.2">
      <c r="A38" s="129" t="s">
        <v>361</v>
      </c>
      <c r="B38" s="130" t="s">
        <v>52</v>
      </c>
      <c r="C38" s="127">
        <v>1971574</v>
      </c>
      <c r="D38" s="127"/>
      <c r="E38" s="127"/>
      <c r="F38" s="127"/>
      <c r="G38" s="127"/>
      <c r="H38" s="127"/>
      <c r="I38" s="128">
        <f t="shared" si="9"/>
        <v>1971574</v>
      </c>
      <c r="J38" s="128"/>
      <c r="K38" s="128">
        <f t="shared" si="5"/>
        <v>1971574</v>
      </c>
    </row>
    <row r="39" spans="1:11" x14ac:dyDescent="0.2">
      <c r="A39" s="129" t="s">
        <v>362</v>
      </c>
      <c r="B39" s="130" t="s">
        <v>53</v>
      </c>
      <c r="C39" s="127"/>
      <c r="D39" s="127"/>
      <c r="E39" s="127"/>
      <c r="F39" s="127"/>
      <c r="G39" s="127"/>
      <c r="H39" s="127"/>
      <c r="I39" s="128">
        <f t="shared" si="9"/>
        <v>0</v>
      </c>
      <c r="J39" s="128"/>
      <c r="K39" s="128">
        <f t="shared" si="5"/>
        <v>0</v>
      </c>
    </row>
    <row r="40" spans="1:11" x14ac:dyDescent="0.2">
      <c r="A40" s="129" t="s">
        <v>363</v>
      </c>
      <c r="B40" s="130" t="s">
        <v>54</v>
      </c>
      <c r="C40" s="127"/>
      <c r="D40" s="127"/>
      <c r="E40" s="127"/>
      <c r="F40" s="127"/>
      <c r="G40" s="127"/>
      <c r="H40" s="127"/>
      <c r="I40" s="128">
        <f t="shared" si="9"/>
        <v>0</v>
      </c>
      <c r="J40" s="128"/>
      <c r="K40" s="128">
        <f t="shared" si="5"/>
        <v>0</v>
      </c>
    </row>
    <row r="41" spans="1:11" x14ac:dyDescent="0.2">
      <c r="A41" s="129" t="s">
        <v>364</v>
      </c>
      <c r="B41" s="130" t="s">
        <v>55</v>
      </c>
      <c r="C41" s="127"/>
      <c r="D41" s="127"/>
      <c r="E41" s="127"/>
      <c r="F41" s="127"/>
      <c r="G41" s="127">
        <v>-4159127</v>
      </c>
      <c r="H41" s="127"/>
      <c r="I41" s="128">
        <f t="shared" si="9"/>
        <v>-4159127</v>
      </c>
      <c r="J41" s="128"/>
      <c r="K41" s="128">
        <f t="shared" si="5"/>
        <v>-4159127</v>
      </c>
    </row>
    <row r="42" spans="1:11" x14ac:dyDescent="0.2">
      <c r="A42" s="129" t="s">
        <v>365</v>
      </c>
      <c r="B42" s="130" t="s">
        <v>56</v>
      </c>
      <c r="C42" s="127"/>
      <c r="D42" s="127"/>
      <c r="E42" s="127"/>
      <c r="F42" s="127"/>
      <c r="G42" s="127"/>
      <c r="H42" s="127"/>
      <c r="I42" s="128">
        <f t="shared" si="9"/>
        <v>0</v>
      </c>
      <c r="J42" s="128"/>
      <c r="K42" s="128">
        <f t="shared" si="5"/>
        <v>0</v>
      </c>
    </row>
    <row r="43" spans="1:11" x14ac:dyDescent="0.2">
      <c r="A43" s="129" t="s">
        <v>366</v>
      </c>
      <c r="B43" s="130" t="s">
        <v>57</v>
      </c>
      <c r="C43" s="127"/>
      <c r="D43" s="127"/>
      <c r="E43" s="127"/>
      <c r="F43" s="127"/>
      <c r="G43" s="127"/>
      <c r="H43" s="127"/>
      <c r="I43" s="128">
        <f t="shared" si="9"/>
        <v>0</v>
      </c>
      <c r="J43" s="128"/>
      <c r="K43" s="128">
        <f t="shared" si="5"/>
        <v>0</v>
      </c>
    </row>
    <row r="44" spans="1:11" x14ac:dyDescent="0.2">
      <c r="A44" s="129" t="s">
        <v>367</v>
      </c>
      <c r="B44" s="130" t="s">
        <v>58</v>
      </c>
      <c r="C44" s="127"/>
      <c r="D44" s="127"/>
      <c r="E44" s="127"/>
      <c r="F44" s="127"/>
      <c r="G44" s="127"/>
      <c r="H44" s="127"/>
      <c r="I44" s="128">
        <f t="shared" si="9"/>
        <v>0</v>
      </c>
      <c r="J44" s="128"/>
      <c r="K44" s="128">
        <f t="shared" si="5"/>
        <v>0</v>
      </c>
    </row>
    <row r="45" spans="1:11" x14ac:dyDescent="0.2">
      <c r="A45" s="129" t="s">
        <v>368</v>
      </c>
      <c r="B45" s="130" t="s">
        <v>59</v>
      </c>
      <c r="C45" s="127">
        <v>-322390</v>
      </c>
      <c r="D45" s="127"/>
      <c r="E45" s="127"/>
      <c r="F45" s="127"/>
      <c r="G45" s="127"/>
      <c r="H45" s="127"/>
      <c r="I45" s="128">
        <f t="shared" si="9"/>
        <v>-322390</v>
      </c>
      <c r="J45" s="128"/>
      <c r="K45" s="128">
        <f t="shared" si="5"/>
        <v>-322390</v>
      </c>
    </row>
    <row r="46" spans="1:11" s="81" customFormat="1" x14ac:dyDescent="0.2">
      <c r="A46" s="125" t="s">
        <v>384</v>
      </c>
      <c r="B46" s="126" t="s">
        <v>60</v>
      </c>
      <c r="C46" s="137">
        <f>SUM(C16+C17+C30+C45)</f>
        <v>4405169</v>
      </c>
      <c r="D46" s="137">
        <f t="shared" ref="D46:H46" si="10">SUM(D16+D17+D30)</f>
        <v>0</v>
      </c>
      <c r="E46" s="137">
        <f t="shared" si="10"/>
        <v>0</v>
      </c>
      <c r="F46" s="137">
        <f t="shared" si="10"/>
        <v>263158</v>
      </c>
      <c r="G46" s="137">
        <f>SUM(G16+G17+G30)</f>
        <v>70368134</v>
      </c>
      <c r="H46" s="137">
        <f t="shared" si="10"/>
        <v>0</v>
      </c>
      <c r="I46" s="128">
        <f t="shared" si="9"/>
        <v>75036461</v>
      </c>
      <c r="J46" s="131">
        <f>SUM(J16+J17+J30)</f>
        <v>0</v>
      </c>
      <c r="K46" s="128">
        <f t="shared" si="5"/>
        <v>75036461</v>
      </c>
    </row>
    <row r="47" spans="1:11" x14ac:dyDescent="0.2">
      <c r="A47" s="129" t="s">
        <v>369</v>
      </c>
      <c r="B47" s="130" t="s">
        <v>61</v>
      </c>
      <c r="C47" s="127"/>
      <c r="D47" s="127"/>
      <c r="E47" s="127"/>
      <c r="F47" s="127"/>
      <c r="G47" s="127"/>
      <c r="H47" s="127"/>
      <c r="I47" s="128">
        <f t="shared" si="9"/>
        <v>0</v>
      </c>
      <c r="J47" s="128"/>
      <c r="K47" s="128">
        <f t="shared" si="5"/>
        <v>0</v>
      </c>
    </row>
    <row r="48" spans="1:11" ht="12.75" x14ac:dyDescent="0.2">
      <c r="A48" s="94" t="s">
        <v>370</v>
      </c>
      <c r="B48" s="140"/>
      <c r="C48" s="141"/>
      <c r="D48" s="141"/>
      <c r="E48" s="141"/>
      <c r="F48" s="141"/>
      <c r="G48" s="141"/>
      <c r="H48" s="141"/>
      <c r="I48" s="142"/>
      <c r="J48" s="142"/>
      <c r="K48" s="142"/>
    </row>
    <row r="49" spans="1:11" ht="12.75" x14ac:dyDescent="0.2">
      <c r="A49" s="94" t="s">
        <v>371</v>
      </c>
      <c r="B49" s="140"/>
      <c r="C49" s="141"/>
      <c r="D49" s="141"/>
      <c r="E49" s="141"/>
      <c r="F49" s="141"/>
      <c r="G49" s="141"/>
      <c r="H49" s="141"/>
      <c r="I49" s="142"/>
      <c r="J49" s="142"/>
      <c r="K49" s="142"/>
    </row>
    <row r="50" spans="1:11" ht="12.75" x14ac:dyDescent="0.2">
      <c r="A50" s="94" t="s">
        <v>372</v>
      </c>
      <c r="B50" s="140"/>
      <c r="C50" s="141"/>
      <c r="D50" s="141"/>
      <c r="E50" s="141"/>
      <c r="F50" s="141"/>
      <c r="G50" s="141"/>
      <c r="H50" s="141"/>
      <c r="I50" s="142"/>
      <c r="J50" s="142"/>
      <c r="K50" s="142"/>
    </row>
    <row r="51" spans="1:11" x14ac:dyDescent="0.2">
      <c r="A51" s="139" t="s">
        <v>373</v>
      </c>
      <c r="B51" s="140" t="s">
        <v>62</v>
      </c>
      <c r="C51" s="143">
        <f t="shared" ref="C51:H51" si="11">C46+C47</f>
        <v>4405169</v>
      </c>
      <c r="D51" s="143">
        <f t="shared" si="11"/>
        <v>0</v>
      </c>
      <c r="E51" s="143">
        <f t="shared" si="11"/>
        <v>0</v>
      </c>
      <c r="F51" s="143">
        <f t="shared" si="11"/>
        <v>263158</v>
      </c>
      <c r="G51" s="143">
        <f>G46+G47</f>
        <v>70368134</v>
      </c>
      <c r="H51" s="143">
        <f t="shared" si="11"/>
        <v>0</v>
      </c>
      <c r="I51" s="142">
        <f t="shared" si="9"/>
        <v>75036461</v>
      </c>
      <c r="J51" s="144">
        <f>J46+J47</f>
        <v>0</v>
      </c>
      <c r="K51" s="142">
        <f t="shared" ref="K51:K54" si="12">I51+J51</f>
        <v>75036461</v>
      </c>
    </row>
    <row r="52" spans="1:11" x14ac:dyDescent="0.2">
      <c r="A52" s="139" t="s">
        <v>374</v>
      </c>
      <c r="B52" s="140" t="s">
        <v>36</v>
      </c>
      <c r="C52" s="143">
        <f t="shared" ref="C52:H52" si="13">C53+C54</f>
        <v>0</v>
      </c>
      <c r="D52" s="143">
        <f t="shared" si="13"/>
        <v>0</v>
      </c>
      <c r="E52" s="143">
        <f t="shared" si="13"/>
        <v>0</v>
      </c>
      <c r="F52" s="143">
        <f t="shared" si="13"/>
        <v>33153</v>
      </c>
      <c r="G52" s="143">
        <v>1980257</v>
      </c>
      <c r="H52" s="143">
        <f t="shared" si="13"/>
        <v>0</v>
      </c>
      <c r="I52" s="142">
        <f t="shared" si="9"/>
        <v>2013410</v>
      </c>
      <c r="J52" s="144">
        <f>J53+J54</f>
        <v>0</v>
      </c>
      <c r="K52" s="142">
        <f t="shared" si="12"/>
        <v>2013410</v>
      </c>
    </row>
    <row r="53" spans="1:11" x14ac:dyDescent="0.2">
      <c r="A53" s="139" t="s">
        <v>348</v>
      </c>
      <c r="B53" s="140" t="s">
        <v>63</v>
      </c>
      <c r="C53" s="141"/>
      <c r="D53" s="95"/>
      <c r="E53" s="95"/>
      <c r="F53" s="95"/>
      <c r="G53" s="174">
        <v>1980257</v>
      </c>
      <c r="H53" s="141"/>
      <c r="I53" s="142">
        <f t="shared" si="9"/>
        <v>1980257</v>
      </c>
      <c r="J53" s="142"/>
      <c r="K53" s="142">
        <f t="shared" si="12"/>
        <v>1980257</v>
      </c>
    </row>
    <row r="54" spans="1:11" x14ac:dyDescent="0.2">
      <c r="A54" s="139" t="s">
        <v>375</v>
      </c>
      <c r="B54" s="140" t="s">
        <v>64</v>
      </c>
      <c r="C54" s="142">
        <f t="shared" ref="C54:H54" si="14">SUM(C56:C64)</f>
        <v>0</v>
      </c>
      <c r="D54" s="142">
        <f t="shared" si="14"/>
        <v>0</v>
      </c>
      <c r="E54" s="142">
        <f t="shared" si="14"/>
        <v>0</v>
      </c>
      <c r="F54" s="142">
        <f t="shared" si="14"/>
        <v>33153</v>
      </c>
      <c r="G54" s="142"/>
      <c r="H54" s="142">
        <f t="shared" si="14"/>
        <v>0</v>
      </c>
      <c r="I54" s="142">
        <f t="shared" si="9"/>
        <v>33153</v>
      </c>
      <c r="J54" s="144">
        <f>SUM(J56:J64)</f>
        <v>0</v>
      </c>
      <c r="K54" s="142">
        <f t="shared" si="12"/>
        <v>33153</v>
      </c>
    </row>
    <row r="55" spans="1:11" x14ac:dyDescent="0.2">
      <c r="A55" s="139" t="s">
        <v>226</v>
      </c>
      <c r="B55" s="140"/>
      <c r="C55" s="141"/>
      <c r="D55" s="141"/>
      <c r="E55" s="141"/>
      <c r="F55" s="141"/>
      <c r="G55" s="141"/>
      <c r="H55" s="141"/>
      <c r="I55" s="142">
        <f t="shared" si="9"/>
        <v>0</v>
      </c>
      <c r="J55" s="145"/>
      <c r="K55" s="142"/>
    </row>
    <row r="56" spans="1:11" ht="24" x14ac:dyDescent="0.2">
      <c r="A56" s="139" t="s">
        <v>350</v>
      </c>
      <c r="B56" s="140" t="s">
        <v>65</v>
      </c>
      <c r="C56" s="95"/>
      <c r="D56" s="95"/>
      <c r="E56" s="95"/>
      <c r="F56" s="141"/>
      <c r="G56" s="95"/>
      <c r="H56" s="95"/>
      <c r="I56" s="142">
        <f t="shared" si="9"/>
        <v>0</v>
      </c>
      <c r="J56" s="142"/>
      <c r="K56" s="142">
        <f t="shared" ref="K56:K65" si="15">I56+J56</f>
        <v>0</v>
      </c>
    </row>
    <row r="57" spans="1:11" ht="24" x14ac:dyDescent="0.2">
      <c r="A57" s="129" t="s">
        <v>351</v>
      </c>
      <c r="B57" s="130" t="s">
        <v>66</v>
      </c>
      <c r="C57" s="127"/>
      <c r="D57" s="127"/>
      <c r="E57" s="127"/>
      <c r="F57" s="127"/>
      <c r="G57" s="127"/>
      <c r="H57" s="127"/>
      <c r="I57" s="128">
        <f t="shared" si="9"/>
        <v>0</v>
      </c>
      <c r="J57" s="128"/>
      <c r="K57" s="128">
        <f t="shared" si="15"/>
        <v>0</v>
      </c>
    </row>
    <row r="58" spans="1:11" x14ac:dyDescent="0.2">
      <c r="A58" s="129" t="s">
        <v>382</v>
      </c>
      <c r="B58" s="130" t="s">
        <v>67</v>
      </c>
      <c r="C58" s="82"/>
      <c r="D58" s="82"/>
      <c r="E58" s="82"/>
      <c r="F58" s="127"/>
      <c r="G58" s="82"/>
      <c r="H58" s="82"/>
      <c r="I58" s="128">
        <f t="shared" si="9"/>
        <v>0</v>
      </c>
      <c r="J58" s="128"/>
      <c r="K58" s="128">
        <f t="shared" si="15"/>
        <v>0</v>
      </c>
    </row>
    <row r="59" spans="1:11" ht="24" x14ac:dyDescent="0.2">
      <c r="A59" s="129" t="s">
        <v>376</v>
      </c>
      <c r="B59" s="130" t="s">
        <v>68</v>
      </c>
      <c r="C59" s="127"/>
      <c r="D59" s="127"/>
      <c r="E59" s="127"/>
      <c r="F59" s="127"/>
      <c r="G59" s="173"/>
      <c r="H59" s="127"/>
      <c r="I59" s="128">
        <f t="shared" si="9"/>
        <v>0</v>
      </c>
      <c r="J59" s="128"/>
      <c r="K59" s="128">
        <f t="shared" si="15"/>
        <v>0</v>
      </c>
    </row>
    <row r="60" spans="1:11" x14ac:dyDescent="0.2">
      <c r="A60" s="129" t="s">
        <v>236</v>
      </c>
      <c r="B60" s="130" t="s">
        <v>69</v>
      </c>
      <c r="C60" s="127"/>
      <c r="D60" s="127"/>
      <c r="E60" s="127"/>
      <c r="F60" s="127"/>
      <c r="G60" s="173"/>
      <c r="H60" s="127"/>
      <c r="I60" s="128">
        <f t="shared" si="9"/>
        <v>0</v>
      </c>
      <c r="J60" s="128"/>
      <c r="K60" s="128">
        <f t="shared" si="15"/>
        <v>0</v>
      </c>
    </row>
    <row r="61" spans="1:11" x14ac:dyDescent="0.2">
      <c r="A61" s="129" t="s">
        <v>249</v>
      </c>
      <c r="B61" s="130" t="s">
        <v>70</v>
      </c>
      <c r="C61" s="82"/>
      <c r="D61" s="82"/>
      <c r="E61" s="127"/>
      <c r="F61" s="127"/>
      <c r="G61" s="82"/>
      <c r="H61" s="82"/>
      <c r="I61" s="128">
        <f t="shared" si="9"/>
        <v>0</v>
      </c>
      <c r="J61" s="128"/>
      <c r="K61" s="128">
        <f t="shared" si="15"/>
        <v>0</v>
      </c>
    </row>
    <row r="62" spans="1:11" ht="23.25" customHeight="1" x14ac:dyDescent="0.2">
      <c r="A62" s="129" t="s">
        <v>377</v>
      </c>
      <c r="B62" s="130" t="s">
        <v>71</v>
      </c>
      <c r="C62" s="82"/>
      <c r="D62" s="82"/>
      <c r="E62" s="82"/>
      <c r="F62" s="127"/>
      <c r="G62" s="82"/>
      <c r="H62" s="82"/>
      <c r="I62" s="128">
        <f t="shared" si="9"/>
        <v>0</v>
      </c>
      <c r="J62" s="128"/>
      <c r="K62" s="128">
        <f t="shared" si="15"/>
        <v>0</v>
      </c>
    </row>
    <row r="63" spans="1:11" x14ac:dyDescent="0.2">
      <c r="A63" s="129" t="s">
        <v>354</v>
      </c>
      <c r="B63" s="130" t="s">
        <v>72</v>
      </c>
      <c r="C63" s="127"/>
      <c r="D63" s="127"/>
      <c r="E63" s="127"/>
      <c r="F63" s="127"/>
      <c r="G63" s="127"/>
      <c r="H63" s="127"/>
      <c r="I63" s="128">
        <f t="shared" si="9"/>
        <v>0</v>
      </c>
      <c r="J63" s="128"/>
      <c r="K63" s="128">
        <f t="shared" si="15"/>
        <v>0</v>
      </c>
    </row>
    <row r="64" spans="1:11" x14ac:dyDescent="0.2">
      <c r="A64" s="129" t="s">
        <v>378</v>
      </c>
      <c r="B64" s="130" t="s">
        <v>73</v>
      </c>
      <c r="C64" s="82"/>
      <c r="D64" s="82"/>
      <c r="E64" s="82"/>
      <c r="F64" s="173">
        <v>33153</v>
      </c>
      <c r="G64" s="82"/>
      <c r="H64" s="82"/>
      <c r="I64" s="128">
        <f t="shared" si="9"/>
        <v>33153</v>
      </c>
      <c r="J64" s="128"/>
      <c r="K64" s="128">
        <f t="shared" si="15"/>
        <v>33153</v>
      </c>
    </row>
    <row r="65" spans="1:11" x14ac:dyDescent="0.2">
      <c r="A65" s="129" t="s">
        <v>379</v>
      </c>
      <c r="B65" s="130" t="s">
        <v>74</v>
      </c>
      <c r="C65" s="137">
        <f>SUM(C67,C72:C80)</f>
        <v>0</v>
      </c>
      <c r="D65" s="137">
        <f t="shared" ref="D65:J65" si="16">SUM(D67,D72:D80)</f>
        <v>0</v>
      </c>
      <c r="E65" s="137">
        <f t="shared" si="16"/>
        <v>0</v>
      </c>
      <c r="F65" s="137">
        <f t="shared" si="16"/>
        <v>0</v>
      </c>
      <c r="G65" s="137">
        <f t="shared" si="16"/>
        <v>0</v>
      </c>
      <c r="H65" s="137">
        <f t="shared" si="16"/>
        <v>0</v>
      </c>
      <c r="I65" s="128">
        <f t="shared" si="9"/>
        <v>0</v>
      </c>
      <c r="J65" s="131">
        <f t="shared" si="16"/>
        <v>0</v>
      </c>
      <c r="K65" s="128">
        <f t="shared" si="15"/>
        <v>0</v>
      </c>
    </row>
    <row r="66" spans="1:11" x14ac:dyDescent="0.2">
      <c r="A66" s="129" t="s">
        <v>226</v>
      </c>
      <c r="B66" s="130"/>
      <c r="C66" s="138"/>
      <c r="D66" s="138"/>
      <c r="E66" s="138"/>
      <c r="F66" s="138"/>
      <c r="G66" s="138"/>
      <c r="H66" s="138"/>
      <c r="I66" s="128"/>
      <c r="J66" s="132"/>
      <c r="K66" s="128"/>
    </row>
    <row r="67" spans="1:11" x14ac:dyDescent="0.2">
      <c r="A67" s="129" t="s">
        <v>380</v>
      </c>
      <c r="B67" s="130" t="s">
        <v>75</v>
      </c>
      <c r="C67" s="137">
        <f t="shared" ref="C67:H67" si="17">SUM(C69:C71)</f>
        <v>0</v>
      </c>
      <c r="D67" s="137">
        <f t="shared" si="17"/>
        <v>0</v>
      </c>
      <c r="E67" s="137">
        <f t="shared" si="17"/>
        <v>0</v>
      </c>
      <c r="F67" s="137">
        <f t="shared" si="17"/>
        <v>0</v>
      </c>
      <c r="G67" s="137">
        <f t="shared" si="17"/>
        <v>0</v>
      </c>
      <c r="H67" s="137">
        <f t="shared" si="17"/>
        <v>0</v>
      </c>
      <c r="I67" s="128">
        <f t="shared" si="9"/>
        <v>0</v>
      </c>
      <c r="J67" s="131">
        <f>SUM(J69:J71)</f>
        <v>0</v>
      </c>
      <c r="K67" s="128">
        <f t="shared" ref="K67" si="18">I67+J67</f>
        <v>0</v>
      </c>
    </row>
    <row r="68" spans="1:11" x14ac:dyDescent="0.2">
      <c r="A68" s="129" t="s">
        <v>226</v>
      </c>
      <c r="B68" s="130"/>
      <c r="C68" s="138"/>
      <c r="D68" s="138"/>
      <c r="E68" s="138"/>
      <c r="F68" s="138"/>
      <c r="G68" s="138"/>
      <c r="H68" s="138"/>
      <c r="I68" s="128"/>
      <c r="J68" s="132"/>
      <c r="K68" s="128"/>
    </row>
    <row r="69" spans="1:11" x14ac:dyDescent="0.2">
      <c r="A69" s="129" t="s">
        <v>357</v>
      </c>
      <c r="B69" s="130"/>
      <c r="C69" s="127"/>
      <c r="D69" s="127"/>
      <c r="E69" s="127"/>
      <c r="F69" s="127"/>
      <c r="G69" s="127"/>
      <c r="H69" s="127"/>
      <c r="I69" s="128">
        <f t="shared" si="9"/>
        <v>0</v>
      </c>
      <c r="J69" s="128"/>
      <c r="K69" s="128">
        <f t="shared" ref="K69:K81" si="19">I69+J69</f>
        <v>0</v>
      </c>
    </row>
    <row r="70" spans="1:11" x14ac:dyDescent="0.2">
      <c r="A70" s="129" t="s">
        <v>358</v>
      </c>
      <c r="B70" s="130"/>
      <c r="C70" s="127"/>
      <c r="D70" s="127"/>
      <c r="E70" s="127"/>
      <c r="F70" s="127"/>
      <c r="G70" s="127"/>
      <c r="H70" s="127"/>
      <c r="I70" s="128">
        <f t="shared" si="9"/>
        <v>0</v>
      </c>
      <c r="J70" s="128"/>
      <c r="K70" s="128">
        <f t="shared" si="19"/>
        <v>0</v>
      </c>
    </row>
    <row r="71" spans="1:11" x14ac:dyDescent="0.2">
      <c r="A71" s="129" t="s">
        <v>359</v>
      </c>
      <c r="B71" s="130"/>
      <c r="C71" s="127"/>
      <c r="D71" s="127"/>
      <c r="E71" s="127"/>
      <c r="F71" s="127"/>
      <c r="G71" s="127"/>
      <c r="H71" s="127"/>
      <c r="I71" s="128">
        <f t="shared" si="9"/>
        <v>0</v>
      </c>
      <c r="J71" s="128"/>
      <c r="K71" s="128">
        <f t="shared" si="19"/>
        <v>0</v>
      </c>
    </row>
    <row r="72" spans="1:11" x14ac:dyDescent="0.2">
      <c r="A72" s="129" t="s">
        <v>360</v>
      </c>
      <c r="B72" s="130" t="s">
        <v>76</v>
      </c>
      <c r="C72" s="127"/>
      <c r="D72" s="127"/>
      <c r="E72" s="127"/>
      <c r="F72" s="127"/>
      <c r="G72" s="127"/>
      <c r="H72" s="127"/>
      <c r="I72" s="128">
        <f t="shared" si="9"/>
        <v>0</v>
      </c>
      <c r="J72" s="128"/>
      <c r="K72" s="128">
        <f t="shared" si="19"/>
        <v>0</v>
      </c>
    </row>
    <row r="73" spans="1:11" x14ac:dyDescent="0.2">
      <c r="A73" s="129" t="s">
        <v>361</v>
      </c>
      <c r="B73" s="130" t="s">
        <v>77</v>
      </c>
      <c r="C73" s="127"/>
      <c r="D73" s="127"/>
      <c r="E73" s="127"/>
      <c r="F73" s="127"/>
      <c r="G73" s="127"/>
      <c r="H73" s="127"/>
      <c r="I73" s="128">
        <f t="shared" si="9"/>
        <v>0</v>
      </c>
      <c r="J73" s="128"/>
      <c r="K73" s="128">
        <f t="shared" si="19"/>
        <v>0</v>
      </c>
    </row>
    <row r="74" spans="1:11" x14ac:dyDescent="0.2">
      <c r="A74" s="129" t="s">
        <v>381</v>
      </c>
      <c r="B74" s="130" t="s">
        <v>78</v>
      </c>
      <c r="C74" s="127"/>
      <c r="D74" s="127"/>
      <c r="E74" s="127"/>
      <c r="F74" s="127"/>
      <c r="G74" s="127"/>
      <c r="H74" s="127"/>
      <c r="I74" s="128">
        <f t="shared" si="9"/>
        <v>0</v>
      </c>
      <c r="J74" s="128"/>
      <c r="K74" s="128">
        <f t="shared" si="19"/>
        <v>0</v>
      </c>
    </row>
    <row r="75" spans="1:11" x14ac:dyDescent="0.2">
      <c r="A75" s="129" t="s">
        <v>363</v>
      </c>
      <c r="B75" s="130" t="s">
        <v>79</v>
      </c>
      <c r="C75" s="127"/>
      <c r="D75" s="127"/>
      <c r="E75" s="127"/>
      <c r="F75" s="127"/>
      <c r="G75" s="127"/>
      <c r="H75" s="127"/>
      <c r="I75" s="128">
        <f t="shared" si="9"/>
        <v>0</v>
      </c>
      <c r="J75" s="128"/>
      <c r="K75" s="128">
        <f t="shared" si="19"/>
        <v>0</v>
      </c>
    </row>
    <row r="76" spans="1:11" x14ac:dyDescent="0.2">
      <c r="A76" s="129" t="s">
        <v>383</v>
      </c>
      <c r="B76" s="130" t="s">
        <v>80</v>
      </c>
      <c r="C76" s="127"/>
      <c r="D76" s="127"/>
      <c r="E76" s="127"/>
      <c r="F76" s="127"/>
      <c r="G76" s="127"/>
      <c r="H76" s="127"/>
      <c r="I76" s="128">
        <f t="shared" si="9"/>
        <v>0</v>
      </c>
      <c r="J76" s="128"/>
      <c r="K76" s="128">
        <f t="shared" si="19"/>
        <v>0</v>
      </c>
    </row>
    <row r="77" spans="1:11" x14ac:dyDescent="0.2">
      <c r="A77" s="129" t="s">
        <v>365</v>
      </c>
      <c r="B77" s="130" t="s">
        <v>81</v>
      </c>
      <c r="C77" s="127"/>
      <c r="D77" s="127"/>
      <c r="E77" s="127"/>
      <c r="F77" s="127"/>
      <c r="G77" s="127"/>
      <c r="H77" s="127"/>
      <c r="I77" s="128">
        <f t="shared" si="9"/>
        <v>0</v>
      </c>
      <c r="J77" s="128"/>
      <c r="K77" s="128">
        <f t="shared" si="19"/>
        <v>0</v>
      </c>
    </row>
    <row r="78" spans="1:11" x14ac:dyDescent="0.2">
      <c r="A78" s="129" t="s">
        <v>366</v>
      </c>
      <c r="B78" s="130" t="s">
        <v>82</v>
      </c>
      <c r="C78" s="127"/>
      <c r="D78" s="127"/>
      <c r="E78" s="127"/>
      <c r="F78" s="127"/>
      <c r="G78" s="127"/>
      <c r="H78" s="127"/>
      <c r="I78" s="128">
        <f t="shared" si="9"/>
        <v>0</v>
      </c>
      <c r="J78" s="128"/>
      <c r="K78" s="128">
        <f t="shared" si="19"/>
        <v>0</v>
      </c>
    </row>
    <row r="79" spans="1:11" x14ac:dyDescent="0.2">
      <c r="A79" s="129" t="s">
        <v>367</v>
      </c>
      <c r="B79" s="130" t="s">
        <v>83</v>
      </c>
      <c r="C79" s="127"/>
      <c r="D79" s="127"/>
      <c r="E79" s="127"/>
      <c r="F79" s="127"/>
      <c r="G79" s="127"/>
      <c r="H79" s="127"/>
      <c r="I79" s="128">
        <f t="shared" si="9"/>
        <v>0</v>
      </c>
      <c r="J79" s="128"/>
      <c r="K79" s="128">
        <f t="shared" si="19"/>
        <v>0</v>
      </c>
    </row>
    <row r="80" spans="1:11" x14ac:dyDescent="0.2">
      <c r="A80" s="129" t="s">
        <v>368</v>
      </c>
      <c r="B80" s="130" t="s">
        <v>84</v>
      </c>
      <c r="C80" s="127"/>
      <c r="D80" s="127"/>
      <c r="E80" s="127"/>
      <c r="F80" s="127"/>
      <c r="G80" s="173"/>
      <c r="H80" s="127"/>
      <c r="I80" s="128">
        <f t="shared" si="9"/>
        <v>0</v>
      </c>
      <c r="J80" s="128"/>
      <c r="K80" s="128">
        <f t="shared" si="19"/>
        <v>0</v>
      </c>
    </row>
    <row r="81" spans="1:11" s="81" customFormat="1" x14ac:dyDescent="0.2">
      <c r="A81" s="125" t="s">
        <v>389</v>
      </c>
      <c r="B81" s="126">
        <v>800</v>
      </c>
      <c r="C81" s="128">
        <f t="shared" ref="C81:H81" si="20">SUM(C51+C52+C65)</f>
        <v>4405169</v>
      </c>
      <c r="D81" s="128">
        <f t="shared" si="20"/>
        <v>0</v>
      </c>
      <c r="E81" s="128">
        <f t="shared" si="20"/>
        <v>0</v>
      </c>
      <c r="F81" s="128">
        <f t="shared" si="20"/>
        <v>296311</v>
      </c>
      <c r="G81" s="128">
        <f t="shared" si="20"/>
        <v>72348391</v>
      </c>
      <c r="H81" s="128">
        <f t="shared" si="20"/>
        <v>0</v>
      </c>
      <c r="I81" s="128">
        <f t="shared" si="9"/>
        <v>77049871</v>
      </c>
      <c r="J81" s="131">
        <f>SUM(J51+J52+J65)</f>
        <v>0</v>
      </c>
      <c r="K81" s="128">
        <f t="shared" si="19"/>
        <v>77049871</v>
      </c>
    </row>
    <row r="82" spans="1:11" s="90" customFormat="1" x14ac:dyDescent="0.2">
      <c r="A82" s="88"/>
      <c r="B82" s="88"/>
      <c r="C82" s="89"/>
      <c r="D82" s="89"/>
      <c r="E82" s="89"/>
      <c r="F82" s="89"/>
      <c r="G82" s="89"/>
      <c r="H82" s="89"/>
      <c r="I82" s="88"/>
      <c r="J82" s="88"/>
      <c r="K82" s="88"/>
    </row>
    <row r="83" spans="1:11" x14ac:dyDescent="0.2">
      <c r="A83" s="146"/>
    </row>
    <row r="84" spans="1:11" x14ac:dyDescent="0.2">
      <c r="A84" s="147" t="str">
        <f>Ф1!A144</f>
        <v xml:space="preserve">Басқарма Төрағасының экономика және қаржы </v>
      </c>
    </row>
    <row r="85" spans="1:11" ht="14.25" x14ac:dyDescent="0.35">
      <c r="A85" s="147" t="str">
        <f>Ф1!A145</f>
        <v>жөніндегі орынбасары                                     Чеботарёва Людмила Анатольевна</v>
      </c>
      <c r="C85" s="91" t="s">
        <v>14</v>
      </c>
    </row>
    <row r="86" spans="1:11" x14ac:dyDescent="0.2">
      <c r="A86" s="146" t="str">
        <f>Ф1!A146</f>
        <v xml:space="preserve">                                                                                           (тегі, аты-жөні)</v>
      </c>
      <c r="C86" s="78" t="s">
        <v>201</v>
      </c>
    </row>
    <row r="87" spans="1:11" x14ac:dyDescent="0.2">
      <c r="A87" s="146"/>
      <c r="C87" s="92"/>
    </row>
    <row r="88" spans="1:11" x14ac:dyDescent="0.2">
      <c r="A88" s="146"/>
      <c r="C88" s="92"/>
    </row>
    <row r="89" spans="1:11" ht="14.25" x14ac:dyDescent="0.35">
      <c r="A89" s="147" t="str">
        <f>Ф1!A149</f>
        <v>Бас бухгалтер                                Оразбекова Динара Тлеукеновна</v>
      </c>
      <c r="C89" s="91" t="s">
        <v>14</v>
      </c>
    </row>
    <row r="90" spans="1:11" x14ac:dyDescent="0.2">
      <c r="A90" s="146" t="str">
        <f>Ф1!A150</f>
        <v xml:space="preserve">                                                                                          (тегі, аты-жөні)</v>
      </c>
      <c r="C90" s="92" t="s">
        <v>201</v>
      </c>
    </row>
    <row r="91" spans="1:11" x14ac:dyDescent="0.2">
      <c r="A91" s="146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2021-05-24T04:24:57Z</cp:lastPrinted>
  <dcterms:created xsi:type="dcterms:W3CDTF">2021-03-15T02:50:55Z</dcterms:created>
  <dcterms:modified xsi:type="dcterms:W3CDTF">2022-06-15T09:11:03Z</dcterms:modified>
</cp:coreProperties>
</file>