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Ф1!$A$1:$D$149</definedName>
    <definedName name="Z_07C8F1B6_273A_4981_9AD2_E79FFCF40901_.wvu.PrintArea" localSheetId="1" hidden="1">Ф2!$A$1:$D$67</definedName>
    <definedName name="Z_0A2C36F7_745E_49C1_88B8_E449AA2270B2_.wvu.PrintArea" localSheetId="0" hidden="1">Ф1!$A$1:$D$149</definedName>
    <definedName name="Z_0A2C36F7_745E_49C1_88B8_E449AA2270B2_.wvu.PrintArea" localSheetId="1" hidden="1">Ф2!$A$1:$D$67</definedName>
    <definedName name="Z_153C1272_398B_43D5_8F54_6222EC2FFBBE_.wvu.Cols" localSheetId="0" hidden="1">Ф1!$C:$C</definedName>
    <definedName name="Z_15720E92_5174_49CF_A4B7_BDC1FA116D45_.wvu.PrintArea" localSheetId="0" hidden="1">Ф1!$A$1:$D$149</definedName>
    <definedName name="Z_15720E92_5174_49CF_A4B7_BDC1FA116D45_.wvu.PrintArea" localSheetId="1" hidden="1">Ф2!$A$1:$D$67</definedName>
    <definedName name="Z_35832F16_156D_43C7_A5BE_352F78E198AF_.wvu.Cols" localSheetId="0" hidden="1">Ф1!$C:$C</definedName>
    <definedName name="Z_3D9260FD_8D92_4487_998F_20010EF9760C_.wvu.PrintArea" localSheetId="0" hidden="1">Ф1!$A$1:$D$149</definedName>
    <definedName name="Z_3D9260FD_8D92_4487_998F_20010EF9760C_.wvu.PrintArea" localSheetId="1" hidden="1">Ф2!$A$1:$D$67</definedName>
    <definedName name="Z_454BA59B_80A4_4206_A2DC_0500DE084220_.wvu.PrintArea" localSheetId="0" hidden="1">Ф1!$A$1:$D$149</definedName>
    <definedName name="Z_454BA59B_80A4_4206_A2DC_0500DE084220_.wvu.PrintArea" localSheetId="1" hidden="1">Ф2!$A$1:$D$67</definedName>
    <definedName name="Z_4A930143_F452_4E4A_BFFA_D8A68B767286_.wvu.Cols" localSheetId="0" hidden="1">Ф1!#REF!</definedName>
    <definedName name="Z_4F41821F_0489_4E95_A867_F68E71336EB0_.wvu.PrintArea" localSheetId="0" hidden="1">Ф1!$A$1:$D$149</definedName>
    <definedName name="Z_4F41821F_0489_4E95_A867_F68E71336EB0_.wvu.PrintArea" localSheetId="1" hidden="1">Ф2!$A$1:$D$67</definedName>
    <definedName name="Z_59B10CA7_0B5E_4AE8_9882_51FD3D8D745C_.wvu.PrintArea" localSheetId="0" hidden="1">Ф1!$A$1:$D$149</definedName>
    <definedName name="Z_59B10CA7_0B5E_4AE8_9882_51FD3D8D745C_.wvu.PrintArea" localSheetId="1" hidden="1">Ф2!$A$1:$D$67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Ф1!$33:$34</definedName>
    <definedName name="Z_990448D5_2EEE_43DC_AA45_610EF3D248E1_.wvu.Cols" localSheetId="0" hidden="1">Ф1!#REF!</definedName>
    <definedName name="Z_9A34D13E_1E84_4613_9A86_91F3D89BFDB3_.wvu.PrintArea" localSheetId="0" hidden="1">Ф1!$A$1:$D$149</definedName>
    <definedName name="Z_9A34D13E_1E84_4613_9A86_91F3D89BFDB3_.wvu.PrintArea" localSheetId="1" hidden="1">Ф2!$A$1:$D$67</definedName>
    <definedName name="Z_9B10049B_B70D_4B30_B4AD_67D3E97DF88D_.wvu.PrintArea" localSheetId="0" hidden="1">Ф1!$A$1:$D$149</definedName>
    <definedName name="Z_9B10049B_B70D_4B30_B4AD_67D3E97DF88D_.wvu.PrintArea" localSheetId="1" hidden="1">Ф2!$A$1:$D$67</definedName>
    <definedName name="Z_A71D7EC5_08E6_42F3_A4CE_82DBB7F17C02_.wvu.Cols" localSheetId="0" hidden="1">Ф1!#REF!</definedName>
    <definedName name="Z_A9EF7999_2777_4A49_8D2D_DE80BFE7CFD6_.wvu.PrintArea" localSheetId="0" hidden="1">Ф1!$A$1:$D$149</definedName>
    <definedName name="Z_A9EF7999_2777_4A49_8D2D_DE80BFE7CFD6_.wvu.PrintArea" localSheetId="1" hidden="1">Ф2!$A$1:$D$67</definedName>
    <definedName name="Z_ADA61D5D_B804_4972_B8BF_4C1FDDE5DAC9_.wvu.Cols" localSheetId="0" hidden="1">Ф1!#REF!</definedName>
    <definedName name="Z_ADD765EC_5384_4341_ABEB_04360BEB5A9A_.wvu.PrintArea" localSheetId="0" hidden="1">Ф1!$A$1:$D$149</definedName>
    <definedName name="Z_ADD765EC_5384_4341_ABEB_04360BEB5A9A_.wvu.PrintArea" localSheetId="1" hidden="1">Ф2!$A$1:$D$67</definedName>
    <definedName name="Z_ADD765EC_5384_4341_ABEB_04360BEB5A9A_.wvu.PrintArea" localSheetId="2" hidden="1">Ф3!$A$1:$D$98</definedName>
    <definedName name="Z_ADD765EC_5384_4341_ABEB_04360BEB5A9A_.wvu.PrintArea" localSheetId="3" hidden="1">Ф4!$A$1:$K$89</definedName>
    <definedName name="Z_AEF38D49_0D5B_42DA_A3E6_086E6D8AA66C_.wvu.PrintArea" localSheetId="0" hidden="1">Ф1!$A$1:$D$149</definedName>
    <definedName name="Z_AEF38D49_0D5B_42DA_A3E6_086E6D8AA66C_.wvu.PrintArea" localSheetId="1" hidden="1">Ф2!$A$1:$D$67</definedName>
    <definedName name="Z_AEF38D49_0D5B_42DA_A3E6_086E6D8AA66C_.wvu.PrintArea" localSheetId="3" hidden="1">Ф4!$A$1:$K$89</definedName>
    <definedName name="Z_B683132C_3A74_43DC_BDD0_BEFC0A103A6E_.wvu.PrintArea" localSheetId="0" hidden="1">Ф1!$A$1:$D$149</definedName>
    <definedName name="Z_B683132C_3A74_43DC_BDD0_BEFC0A103A6E_.wvu.PrintArea" localSheetId="1" hidden="1">Ф2!$A$1:$D$67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Ф1!$A$1:$D$149</definedName>
    <definedName name="Z_D1FA2BCD_ED8C_4AA9_91A3_5C78B7169543_.wvu.PrintArea" localSheetId="1" hidden="1">Ф2!$A$1:$D$67</definedName>
    <definedName name="Z_EB60C3E7_A987_45D7_A1A9_7262E5FC1E7A_.wvu.PrintArea" localSheetId="0" hidden="1">Ф1!$A$1:$D$149</definedName>
    <definedName name="Z_EB60C3E7_A987_45D7_A1A9_7262E5FC1E7A_.wvu.PrintArea" localSheetId="1" hidden="1">Ф2!$A$1:$D$67</definedName>
    <definedName name="Z_EB60C3E7_A987_45D7_A1A9_7262E5FC1E7A_.wvu.PrintArea" localSheetId="2" hidden="1">Ф3!$A$1:$D$98</definedName>
    <definedName name="Z_EB60C3E7_A987_45D7_A1A9_7262E5FC1E7A_.wvu.PrintArea" localSheetId="3" hidden="1">Ф4!$A$1:$K$89</definedName>
    <definedName name="Z_F4D0C472_6564_48BC_BC10_B245E1D21AC1_.wvu.PrintArea" localSheetId="0" hidden="1">Ф1!$A$1:$D$149</definedName>
    <definedName name="Z_F4D0C472_6564_48BC_BC10_B245E1D21AC1_.wvu.PrintArea" localSheetId="1" hidden="1">Ф2!$A$1:$D$67</definedName>
    <definedName name="Z_F91AB034_777F_4EBA_AEDB_E14AFB775702_.wvu.PrintArea" localSheetId="0" hidden="1">Ф1!$A$1:$D$149</definedName>
    <definedName name="Z_F91AB034_777F_4EBA_AEDB_E14AFB775702_.wvu.PrintArea" localSheetId="1" hidden="1">Ф2!$A$1:$D$67</definedName>
    <definedName name="Z_FB93F97A_F627_421A_B624_67C3F4ACAC93_.wvu.Cols" localSheetId="0" hidden="1">Ф1!#REF!</definedName>
    <definedName name="Z_FE0CDF85_9ACD_422E_81FA_C8675CB75BBD_.wvu.PrintArea" localSheetId="0" hidden="1">Ф1!$A$1:$D$149</definedName>
    <definedName name="Z_FE0CDF85_9ACD_422E_81FA_C8675CB75BBD_.wvu.PrintArea" localSheetId="1" hidden="1">Ф2!$A$1:$D$67</definedName>
    <definedName name="Z_FE0CDF85_9ACD_422E_81FA_C8675CB75BBD_.wvu.PrintArea" localSheetId="2" hidden="1">Ф3!$A$1:$D$98</definedName>
    <definedName name="Z_FE0CDF85_9ACD_422E_81FA_C8675CB75BBD_.wvu.PrintArea" localSheetId="3" hidden="1">Ф4!$A$1:$K$93</definedName>
    <definedName name="Z_FE0CDF85_9ACD_422E_81FA_C8675CB75BBD_.wvu.PrintTitles" localSheetId="3" hidden="1">Ф4!$12:$13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Ф1!$A$1:$D$149</definedName>
    <definedName name="_xlnm.Print_Area" localSheetId="1">Ф2!$A$1:$D$67</definedName>
    <definedName name="_xlnm.Print_Area" localSheetId="2">Ф3!$A$1:$D$96</definedName>
    <definedName name="_xlnm.Print_Area" localSheetId="3">Ф4!$A$1:$K$93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3" l="1"/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J65" i="4" s="1"/>
  <c r="H67" i="4"/>
  <c r="H65" i="4" s="1"/>
  <c r="G67" i="4"/>
  <c r="G65" i="4" s="1"/>
  <c r="F67" i="4"/>
  <c r="E67" i="4"/>
  <c r="E65" i="4" s="1"/>
  <c r="D67" i="4"/>
  <c r="C67" i="4"/>
  <c r="C65" i="4" s="1"/>
  <c r="F65" i="4"/>
  <c r="D65" i="4"/>
  <c r="I64" i="4"/>
  <c r="K64" i="4" s="1"/>
  <c r="I63" i="4"/>
  <c r="K63" i="4" s="1"/>
  <c r="I62" i="4"/>
  <c r="K62" i="4" s="1"/>
  <c r="I61" i="4"/>
  <c r="K61" i="4" s="1"/>
  <c r="K60" i="4"/>
  <c r="I60" i="4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H52" i="4" s="1"/>
  <c r="G54" i="4"/>
  <c r="F54" i="4"/>
  <c r="F52" i="4" s="1"/>
  <c r="E54" i="4"/>
  <c r="E52" i="4" s="1"/>
  <c r="D54" i="4"/>
  <c r="C54" i="4"/>
  <c r="I53" i="4"/>
  <c r="K53" i="4" s="1"/>
  <c r="G53" i="4"/>
  <c r="G52" i="4"/>
  <c r="D52" i="4"/>
  <c r="C52" i="4"/>
  <c r="I47" i="4"/>
  <c r="K47" i="4" s="1"/>
  <c r="K45" i="4"/>
  <c r="I45" i="4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K36" i="4"/>
  <c r="I36" i="4"/>
  <c r="K35" i="4"/>
  <c r="I35" i="4"/>
  <c r="I34" i="4"/>
  <c r="K34" i="4" s="1"/>
  <c r="K33" i="4"/>
  <c r="J32" i="4"/>
  <c r="J30" i="4" s="1"/>
  <c r="H32" i="4"/>
  <c r="G32" i="4"/>
  <c r="G30" i="4" s="1"/>
  <c r="F32" i="4"/>
  <c r="F30" i="4" s="1"/>
  <c r="E32" i="4"/>
  <c r="E30" i="4" s="1"/>
  <c r="D32" i="4"/>
  <c r="D30" i="4" s="1"/>
  <c r="C32" i="4"/>
  <c r="C30" i="4" s="1"/>
  <c r="K31" i="4"/>
  <c r="H30" i="4"/>
  <c r="I29" i="4"/>
  <c r="K29" i="4" s="1"/>
  <c r="I28" i="4"/>
  <c r="K28" i="4" s="1"/>
  <c r="I27" i="4"/>
  <c r="K27" i="4" s="1"/>
  <c r="I26" i="4"/>
  <c r="K26" i="4" s="1"/>
  <c r="I25" i="4"/>
  <c r="K25" i="4" s="1"/>
  <c r="K24" i="4"/>
  <c r="I24" i="4"/>
  <c r="K23" i="4"/>
  <c r="I22" i="4"/>
  <c r="K22" i="4" s="1"/>
  <c r="K21" i="4"/>
  <c r="K20" i="4"/>
  <c r="J19" i="4"/>
  <c r="J17" i="4" s="1"/>
  <c r="H19" i="4"/>
  <c r="H17" i="4" s="1"/>
  <c r="G19" i="4"/>
  <c r="G17" i="4" s="1"/>
  <c r="F19" i="4"/>
  <c r="E19" i="4"/>
  <c r="E17" i="4" s="1"/>
  <c r="D19" i="4"/>
  <c r="D17" i="4" s="1"/>
  <c r="C19" i="4"/>
  <c r="I18" i="4"/>
  <c r="K18" i="4" s="1"/>
  <c r="F17" i="4"/>
  <c r="J16" i="4"/>
  <c r="H16" i="4"/>
  <c r="G16" i="4"/>
  <c r="F16" i="4"/>
  <c r="E16" i="4"/>
  <c r="D16" i="4"/>
  <c r="D46" i="4" s="1"/>
  <c r="C16" i="4"/>
  <c r="I15" i="4"/>
  <c r="K15" i="4" s="1"/>
  <c r="I14" i="4"/>
  <c r="K14" i="4" s="1"/>
  <c r="C10" i="4"/>
  <c r="C6" i="4"/>
  <c r="C93" i="3"/>
  <c r="C82" i="3"/>
  <c r="C78" i="3"/>
  <c r="C74" i="3" s="1"/>
  <c r="D74" i="3"/>
  <c r="D68" i="3"/>
  <c r="C68" i="3"/>
  <c r="D51" i="3"/>
  <c r="C51" i="3"/>
  <c r="D37" i="3"/>
  <c r="C37" i="3"/>
  <c r="C34" i="3"/>
  <c r="C31" i="3"/>
  <c r="D26" i="3"/>
  <c r="D18" i="3"/>
  <c r="D35" i="3" s="1"/>
  <c r="C18" i="3"/>
  <c r="D48" i="2"/>
  <c r="C48" i="2"/>
  <c r="D42" i="2"/>
  <c r="D31" i="2" s="1"/>
  <c r="C42" i="2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C107" i="1"/>
  <c r="D101" i="1"/>
  <c r="C101" i="1"/>
  <c r="D91" i="1"/>
  <c r="C91" i="1"/>
  <c r="D88" i="1"/>
  <c r="C88" i="1"/>
  <c r="D81" i="1"/>
  <c r="C81" i="1"/>
  <c r="D73" i="1"/>
  <c r="C73" i="1"/>
  <c r="D61" i="1"/>
  <c r="C61" i="1"/>
  <c r="D57" i="1"/>
  <c r="C57" i="1"/>
  <c r="D46" i="1"/>
  <c r="C46" i="1"/>
  <c r="D40" i="1"/>
  <c r="C40" i="1"/>
  <c r="D32" i="1"/>
  <c r="C32" i="1"/>
  <c r="D22" i="1"/>
  <c r="D43" i="1" s="1"/>
  <c r="C22" i="1"/>
  <c r="D66" i="3" l="1"/>
  <c r="C26" i="3"/>
  <c r="C35" i="3" s="1"/>
  <c r="C43" i="1"/>
  <c r="D77" i="1"/>
  <c r="C129" i="1"/>
  <c r="C66" i="3"/>
  <c r="C31" i="2"/>
  <c r="I19" i="4"/>
  <c r="K19" i="4" s="1"/>
  <c r="F46" i="4"/>
  <c r="C17" i="4"/>
  <c r="I17" i="4" s="1"/>
  <c r="K17" i="4" s="1"/>
  <c r="I65" i="4"/>
  <c r="K65" i="4" s="1"/>
  <c r="C81" i="3"/>
  <c r="C104" i="1"/>
  <c r="C140" i="1" s="1"/>
  <c r="D81" i="3"/>
  <c r="H46" i="4"/>
  <c r="D104" i="1"/>
  <c r="D129" i="1"/>
  <c r="E46" i="4"/>
  <c r="I54" i="4"/>
  <c r="K54" i="4" s="1"/>
  <c r="H51" i="4"/>
  <c r="H81" i="4" s="1"/>
  <c r="C46" i="4"/>
  <c r="J46" i="4"/>
  <c r="I52" i="4"/>
  <c r="K52" i="4" s="1"/>
  <c r="D51" i="4"/>
  <c r="D81" i="4" s="1"/>
  <c r="I30" i="4"/>
  <c r="K30" i="4" s="1"/>
  <c r="D78" i="1"/>
  <c r="E51" i="4"/>
  <c r="E81" i="4" s="1"/>
  <c r="C24" i="2"/>
  <c r="F51" i="4"/>
  <c r="F81" i="4" s="1"/>
  <c r="D29" i="2"/>
  <c r="D56" i="2" s="1"/>
  <c r="D49" i="2"/>
  <c r="D51" i="2" s="1"/>
  <c r="G46" i="4"/>
  <c r="I32" i="4"/>
  <c r="K32" i="4" s="1"/>
  <c r="C77" i="1"/>
  <c r="I67" i="4"/>
  <c r="K67" i="4" s="1"/>
  <c r="I16" i="4"/>
  <c r="K16" i="4" s="1"/>
  <c r="D84" i="3" l="1"/>
  <c r="D86" i="3" s="1"/>
  <c r="C84" i="3"/>
  <c r="C86" i="3" s="1"/>
  <c r="C78" i="1"/>
  <c r="D140" i="1"/>
  <c r="J51" i="4"/>
  <c r="J81" i="4" s="1"/>
  <c r="I46" i="4"/>
  <c r="K46" i="4" s="1"/>
  <c r="C51" i="4"/>
  <c r="G51" i="4"/>
  <c r="G81" i="4" s="1"/>
  <c r="C26" i="2"/>
  <c r="C81" i="4" l="1"/>
  <c r="I51" i="4"/>
  <c r="K51" i="4" s="1"/>
  <c r="C28" i="2"/>
  <c r="C29" i="2" l="1"/>
  <c r="C49" i="2"/>
  <c r="C51" i="2" s="1"/>
  <c r="I81" i="4"/>
  <c r="K81" i="4" s="1"/>
  <c r="C56" i="2" l="1"/>
</calcChain>
</file>

<file path=xl/sharedStrings.xml><?xml version="1.0" encoding="utf-8"?>
<sst xmlns="http://schemas.openxmlformats.org/spreadsheetml/2006/main" count="502" uniqueCount="408">
  <si>
    <t>по состоянию на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</si>
  <si>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</si>
  <si>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</si>
  <si>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</si>
  <si>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</si>
  <si>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</si>
  <si>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</si>
  <si>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</si>
  <si>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</si>
  <si>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</si>
  <si>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</si>
  <si>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</si>
  <si>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</si>
  <si>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</si>
  <si>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</si>
  <si>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</si>
  <si>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</si>
  <si>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</si>
  <si>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</si>
  <si>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</si>
  <si>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</si>
  <si>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</si>
  <si>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</si>
  <si>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</si>
  <si>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</si>
  <si>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</si>
  <si>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</si>
  <si>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</si>
  <si>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</si>
  <si>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</si>
  <si>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</si>
  <si>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</si>
  <si>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</si>
  <si>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</si>
  <si>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</si>
  <si>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</si>
  <si>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</si>
  <si>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</si>
  <si>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</si>
  <si>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</si>
  <si>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</si>
  <si>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</si>
  <si>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</si>
  <si>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</si>
  <si>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</si>
  <si>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</si>
  <si>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</si>
  <si>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</si>
  <si>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</si>
  <si>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</si>
  <si>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</si>
  <si>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</si>
  <si>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</si>
  <si>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</si>
  <si>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</si>
  <si>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</si>
  <si>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</si>
  <si>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</si>
  <si>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</si>
  <si>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</si>
  <si>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</si>
  <si>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</si>
  <si>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</si>
  <si>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</si>
  <si>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</si>
  <si>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</si>
  <si>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</si>
  <si>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</si>
  <si>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</si>
  <si>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</si>
  <si>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</si>
  <si>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</si>
  <si>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</si>
  <si>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</si>
  <si>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</si>
  <si>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</si>
  <si>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</si>
  <si>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</si>
  <si>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</si>
  <si>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</si>
  <si>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</si>
  <si>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</si>
  <si>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</si>
  <si>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</si>
  <si>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</si>
  <si>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to the order of the First Deputy Prime Minister of the Republic of Kazakhstan -</t>
  </si>
  <si>
    <t>Minister of Finance of the Republic of Kazakhstan</t>
  </si>
  <si>
    <t>dated July 1, 2019 No. 665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</si>
  <si>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</si>
  <si>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</si>
  <si>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</si>
  <si>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</si>
  <si>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</si>
  <si>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</si>
  <si>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</si>
  <si>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</si>
  <si>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Ulba Metallurgical Plant JSC</t>
  </si>
  <si>
    <t>Form 1</t>
  </si>
  <si>
    <t>these cells are subject to mandatory filling</t>
  </si>
  <si>
    <t xml:space="preserve"> thousand tenge</t>
  </si>
  <si>
    <t>Stamp here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</si>
  <si>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</si>
  <si>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</si>
  <si>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</si>
  <si>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</si>
  <si>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</si>
  <si>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CONSOLIDATED BALANCE  SHEET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</si>
  <si>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</si>
  <si>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</si>
  <si>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</si>
  <si>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</si>
  <si>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</si>
  <si>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>102, Abay Avenue,Ust-Kamenogorsk 070005, the Republic of Kazakhstan</t>
  </si>
  <si>
    <t>Assets</t>
  </si>
  <si>
    <t>Line code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</si>
  <si>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</si>
  <si>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</si>
  <si>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</si>
  <si>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</si>
  <si>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</si>
  <si>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    Deposits (from 3 to 12 months, not LF)</t>
  </si>
  <si>
    <t xml:space="preserve">    Other restricted cash assets</t>
  </si>
  <si>
    <t xml:space="preserve">    Loans issued and accounts receivable of financial lease - current portion</t>
  </si>
  <si>
    <t xml:space="preserve">    Employees' debts (including loans)</t>
  </si>
  <si>
    <t xml:space="preserve">    Other financial assets</t>
  </si>
  <si>
    <t>Financial assets evaluated at fair value through other comprehensive income</t>
  </si>
  <si>
    <t xml:space="preserve">Financial assets accountable by fair value through income and losses </t>
  </si>
  <si>
    <t>Derived financial instruments</t>
  </si>
  <si>
    <t>Other short-term financial assets</t>
  </si>
  <si>
    <t>Short-term trade and other accounts receivables</t>
  </si>
  <si>
    <t>Trade accounts receivable</t>
  </si>
  <si>
    <t>Other accounts receivable</t>
  </si>
  <si>
    <t>Accounts receivable on lease</t>
  </si>
  <si>
    <t>Assets under the contracts with buyers</t>
  </si>
  <si>
    <t>Current income tax</t>
  </si>
  <si>
    <t>Stocks</t>
  </si>
  <si>
    <t>Biological resource</t>
  </si>
  <si>
    <t>Other short-term assets</t>
  </si>
  <si>
    <t xml:space="preserve">     Other short-term assets</t>
  </si>
  <si>
    <t xml:space="preserve">     Taxes</t>
  </si>
  <si>
    <t>Total short-term assets (sum of lines from 010 to 022)</t>
  </si>
  <si>
    <t xml:space="preserve">Assets (or withdrawn groups) intended for sale </t>
  </si>
  <si>
    <t>II. Long-term assets</t>
  </si>
  <si>
    <t xml:space="preserve">    Deposits (more than a year, not LF)</t>
  </si>
  <si>
    <t xml:space="preserve">    Restricted cash assets (LF Deposits)</t>
  </si>
  <si>
    <t xml:space="preserve">    Other restricted cash assets </t>
  </si>
  <si>
    <t xml:space="preserve">Other financial instruments </t>
  </si>
  <si>
    <t>Financial assets based on fair cost through other comprehensive income</t>
  </si>
  <si>
    <t>Derivative financial instruments</t>
  </si>
  <si>
    <t>Initial cost accounted investments (subsidiaries)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</si>
  <si>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</si>
  <si>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</si>
  <si>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</si>
  <si>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</si>
  <si>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</si>
  <si>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</si>
  <si>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</si>
  <si>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</si>
  <si>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</si>
  <si>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</si>
  <si>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</si>
  <si>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</si>
  <si>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</si>
  <si>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</si>
  <si>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</si>
  <si>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</si>
  <si>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Taxes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</si>
  <si>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</si>
  <si>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</si>
  <si>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</si>
  <si>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</si>
  <si>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</si>
  <si>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</si>
  <si>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</si>
  <si>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</si>
  <si>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</si>
  <si>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</si>
  <si>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</si>
  <si>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</si>
  <si>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</si>
  <si>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</si>
  <si>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</si>
  <si>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</si>
  <si>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</si>
  <si>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</si>
  <si>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</si>
  <si>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</si>
  <si>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</si>
  <si>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</si>
  <si>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</si>
  <si>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</si>
  <si>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 xml:space="preserve">     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</si>
  <si>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</si>
  <si>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</si>
  <si>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</si>
  <si>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</si>
  <si>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</si>
  <si>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</si>
  <si>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</si>
  <si>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</si>
  <si>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</si>
  <si>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</si>
  <si>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</si>
  <si>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</si>
  <si>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</si>
  <si>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</si>
  <si>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</si>
  <si>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</si>
  <si>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     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</si>
  <si>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</si>
  <si>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</si>
  <si>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</si>
  <si>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</si>
  <si>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</si>
  <si>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</si>
  <si>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</si>
  <si>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</si>
  <si>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</si>
  <si>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</si>
  <si>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</si>
  <si>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</si>
  <si>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Chief Accountant                               ___________________                       </t>
  </si>
  <si>
    <t xml:space="preserve">Chief Accountant                                                    ___________________                       </t>
  </si>
  <si>
    <t xml:space="preserve">Deputy Executive Board Chairman –  </t>
  </si>
  <si>
    <t>Economics and Finance                            ___________________</t>
  </si>
  <si>
    <t>Economics and Finance                                             ___________________</t>
  </si>
  <si>
    <t>Appendix 2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</si>
  <si>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</si>
  <si>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</si>
  <si>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</si>
  <si>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</si>
  <si>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 xml:space="preserve">CONSOLIDATED PROFIT AND LOSS STATEMENT </t>
  </si>
  <si>
    <t>Company name</t>
  </si>
  <si>
    <t>for the period ended on</t>
  </si>
  <si>
    <t>Description</t>
  </si>
  <si>
    <t>For the reporting period</t>
  </si>
  <si>
    <t>For the previous period</t>
  </si>
  <si>
    <t>thous.tenge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</si>
  <si>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</si>
  <si>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</si>
  <si>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</si>
  <si>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</si>
  <si>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</si>
  <si>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</si>
  <si>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</si>
  <si>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</si>
  <si>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</si>
  <si>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</si>
  <si>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</si>
  <si>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</si>
  <si>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</si>
  <si>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</si>
  <si>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</si>
  <si>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</si>
  <si>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</si>
  <si>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</si>
  <si>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</si>
  <si>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</si>
  <si>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</si>
  <si>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</si>
  <si>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</si>
  <si>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</si>
  <si>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</si>
  <si>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</si>
  <si>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</si>
  <si>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</si>
  <si>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</si>
  <si>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</si>
  <si>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 xml:space="preserve">Share in the other comprehensive income (loss) of the associated companies and joint venture accounted for using the equity method 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</si>
  <si>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</si>
  <si>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</si>
  <si>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</si>
  <si>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</si>
  <si>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</si>
  <si>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</si>
  <si>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</si>
  <si>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</si>
  <si>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</si>
  <si>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</si>
  <si>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</si>
  <si>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</si>
  <si>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</si>
  <si>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Appendix 3</t>
  </si>
  <si>
    <t>to the Order of the First Deputy</t>
  </si>
  <si>
    <t>Prime-Minister</t>
  </si>
  <si>
    <t>of the Republic of Kazakhstan</t>
  </si>
  <si>
    <t>Minister of Finance</t>
  </si>
  <si>
    <t>dated July 01, 2019 No.665</t>
  </si>
  <si>
    <t xml:space="preserve">CONSOLIDATED CASH FLOW STATEMENT </t>
  </si>
  <si>
    <t>(direct method)</t>
  </si>
  <si>
    <t xml:space="preserve">reporting period as of 31.12.2021 </t>
  </si>
  <si>
    <t xml:space="preserve">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</si>
  <si>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</si>
  <si>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</si>
  <si>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</si>
  <si>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</si>
  <si>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</si>
  <si>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</si>
  <si>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</si>
  <si>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</si>
  <si>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</si>
  <si>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</si>
  <si>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</si>
  <si>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</si>
  <si>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</si>
  <si>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</si>
  <si>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</si>
  <si>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</si>
  <si>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</si>
  <si>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</si>
  <si>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</si>
  <si>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</si>
  <si>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</si>
  <si>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</si>
  <si>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</si>
  <si>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</si>
  <si>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</si>
  <si>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</si>
  <si>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</si>
  <si>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</si>
  <si>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</si>
  <si>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</si>
  <si>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</si>
  <si>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</si>
  <si>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</si>
  <si>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</si>
  <si>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</si>
  <si>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</si>
  <si>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</si>
  <si>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</si>
  <si>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</si>
  <si>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</si>
  <si>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</si>
  <si>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</si>
  <si>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</si>
  <si>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</si>
  <si>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</si>
  <si>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</si>
  <si>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</si>
  <si>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</si>
  <si>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</si>
  <si>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</si>
  <si>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</si>
  <si>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</si>
  <si>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</si>
  <si>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</si>
  <si>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</si>
  <si>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</si>
  <si>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</si>
  <si>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</si>
  <si>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</si>
  <si>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</si>
  <si>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</si>
  <si>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</si>
  <si>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</si>
  <si>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Appendix 4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</si>
  <si>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</si>
  <si>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</si>
  <si>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</si>
  <si>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</si>
  <si>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</si>
  <si>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</si>
  <si>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Total</t>
  </si>
  <si>
    <t>Share of non-controlling owners</t>
  </si>
  <si>
    <t>Total capital</t>
  </si>
  <si>
    <t>Authorized capital stock</t>
  </si>
  <si>
    <t>Purchased own share instruments</t>
  </si>
  <si>
    <t>Components of other comprehensive income</t>
  </si>
  <si>
    <t>Undistributed profit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</si>
  <si>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</si>
  <si>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</si>
  <si>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</si>
  <si>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</si>
  <si>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</si>
  <si>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</si>
  <si>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</si>
  <si>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</si>
  <si>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</si>
  <si>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</si>
  <si>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</si>
  <si>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</si>
  <si>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</si>
  <si>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</si>
  <si>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</si>
  <si>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</si>
  <si>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</si>
  <si>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</si>
  <si>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</si>
  <si>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</si>
  <si>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</si>
  <si>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</si>
  <si>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</si>
  <si>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</si>
  <si>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</si>
  <si>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</si>
  <si>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</si>
  <si>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</si>
  <si>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</si>
  <si>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</si>
  <si>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</si>
  <si>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</si>
  <si>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</si>
  <si>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</si>
  <si>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</si>
  <si>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</si>
  <si>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</si>
  <si>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</si>
  <si>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as of December 31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</si>
</sst>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</numFmts>
  <fonts count="4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80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Font="1" applyAlignment="1" applyProtection="1">
      <alignment horizontal="left" wrapText="1"/>
      <protection locked="0"/>
    </xf>
    <xf numFmtId="1" fontId="2" fillId="0" borderId="0" xfId="2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0" fontId="4" fillId="0" borderId="0" xfId="2" applyNumberFormat="1" applyFont="1" applyAlignment="1">
      <alignment horizontal="right" vertical="top" wrapText="1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Protection="1">
      <protection locked="0"/>
    </xf>
    <xf numFmtId="14" fontId="2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4" fillId="0" borderId="2" xfId="2" applyNumberFormat="1" applyFont="1" applyBorder="1" applyAlignment="1">
      <alignment vertical="top" wrapText="1"/>
    </xf>
    <xf numFmtId="0" fontId="4" fillId="0" borderId="2" xfId="2" applyNumberFormat="1" applyFont="1" applyBorder="1"/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 wrapText="1"/>
      <protection locked="0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 applyProtection="1">
      <alignment horizontal="right"/>
      <protection locked="0"/>
    </xf>
    <xf numFmtId="165" fontId="5" fillId="0" borderId="0" xfId="2" applyNumberFormat="1" applyFont="1"/>
    <xf numFmtId="164" fontId="5" fillId="0" borderId="0" xfId="2" applyFont="1"/>
    <xf numFmtId="49" fontId="2" fillId="0" borderId="2" xfId="2" applyNumberFormat="1" applyFont="1" applyBorder="1" applyAlignment="1">
      <alignment horizontal="center"/>
    </xf>
    <xf numFmtId="0" fontId="4" fillId="0" borderId="2" xfId="2" applyNumberFormat="1" applyFont="1" applyBorder="1" applyAlignment="1">
      <alignment horizontal="center"/>
    </xf>
    <xf numFmtId="166" fontId="4" fillId="0" borderId="2" xfId="2" quotePrefix="1" applyNumberFormat="1" applyFont="1" applyBorder="1" applyAlignment="1">
      <alignment horizontal="right" wrapText="1"/>
    </xf>
    <xf numFmtId="166" fontId="4" fillId="0" borderId="2" xfId="2" applyNumberFormat="1" applyFont="1" applyBorder="1" applyAlignment="1" applyProtection="1">
      <alignment horizontal="right" vertical="center" wrapText="1"/>
      <protection locked="0"/>
    </xf>
    <xf numFmtId="165" fontId="4" fillId="0" borderId="0" xfId="2" applyNumberFormat="1" applyFont="1" applyAlignment="1">
      <alignment horizontal="center" vertical="center"/>
    </xf>
    <xf numFmtId="164" fontId="4" fillId="0" borderId="0" xfId="2" applyFont="1" applyAlignment="1">
      <alignment horizontal="center" vertical="center"/>
    </xf>
    <xf numFmtId="166" fontId="4" fillId="0" borderId="2" xfId="2" applyNumberFormat="1" applyFont="1" applyBorder="1" applyAlignment="1">
      <alignment horizontal="right"/>
    </xf>
    <xf numFmtId="0" fontId="4" fillId="0" borderId="0" xfId="2" applyNumberFormat="1" applyFont="1" applyAlignment="1">
      <alignment vertical="top" wrapText="1"/>
    </xf>
    <xf numFmtId="0" fontId="4" fillId="0" borderId="0" xfId="2" applyNumberFormat="1" applyFont="1" applyAlignment="1">
      <alignment horizontal="center"/>
    </xf>
    <xf numFmtId="166" fontId="4" fillId="0" borderId="0" xfId="2" quotePrefix="1" applyNumberFormat="1" applyFont="1" applyAlignment="1">
      <alignment horizontal="right" wrapText="1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4" fillId="0" borderId="0" xfId="2" applyNumberFormat="1" applyFont="1" applyAlignment="1" applyProtection="1">
      <alignment horizontal="left" vertical="top" wrapText="1"/>
      <protection locked="0"/>
    </xf>
    <xf numFmtId="164" fontId="6" fillId="0" borderId="0" xfId="0" applyFont="1" applyProtection="1">
      <protection locked="0"/>
    </xf>
    <xf numFmtId="164" fontId="4" fillId="0" borderId="0" xfId="0" applyFont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2" fillId="0" borderId="0" xfId="0" applyFont="1" applyProtection="1">
      <protection locked="0"/>
    </xf>
    <xf numFmtId="164" fontId="4" fillId="0" borderId="0" xfId="2" applyFont="1" applyAlignment="1">
      <alignment horizontal="left" vertical="top" wrapText="1"/>
    </xf>
    <xf numFmtId="165" fontId="4" fillId="0" borderId="0" xfId="2" applyNumberFormat="1" applyFont="1" applyProtection="1">
      <protection locked="0"/>
    </xf>
    <xf numFmtId="164" fontId="7" fillId="0" borderId="0" xfId="2" applyFont="1" applyAlignment="1">
      <alignment horizontal="left" vertical="top" wrapText="1"/>
    </xf>
    <xf numFmtId="49" fontId="7" fillId="0" borderId="0" xfId="2" applyNumberFormat="1" applyFont="1" applyProtection="1">
      <protection locked="0"/>
    </xf>
    <xf numFmtId="164" fontId="8" fillId="0" borderId="0" xfId="2" applyFont="1" applyAlignment="1">
      <alignment horizontal="left" vertical="top" wrapText="1"/>
    </xf>
    <xf numFmtId="164" fontId="9" fillId="0" borderId="0" xfId="2" applyFont="1" applyAlignment="1">
      <alignment vertical="top" wrapText="1"/>
    </xf>
    <xf numFmtId="164" fontId="9" fillId="0" borderId="0" xfId="2" applyFont="1"/>
    <xf numFmtId="49" fontId="9" fillId="0" borderId="0" xfId="2" applyNumberFormat="1" applyFont="1" applyProtection="1">
      <protection locked="0"/>
    </xf>
    <xf numFmtId="165" fontId="9" fillId="0" borderId="0" xfId="2" applyNumberFormat="1" applyFont="1" applyProtection="1">
      <protection locked="0"/>
    </xf>
    <xf numFmtId="0" fontId="10" fillId="0" borderId="0" xfId="2" applyNumberFormat="1" applyFont="1"/>
    <xf numFmtId="164" fontId="0" fillId="0" borderId="0" xfId="0" applyAlignment="1">
      <alignment horizontal="right"/>
    </xf>
    <xf numFmtId="0" fontId="11" fillId="0" borderId="0" xfId="2" applyNumberFormat="1" applyFont="1"/>
    <xf numFmtId="0" fontId="12" fillId="0" borderId="0" xfId="2" applyNumberFormat="1" applyFont="1"/>
    <xf numFmtId="0" fontId="13" fillId="0" borderId="0" xfId="2" applyNumberFormat="1" applyFont="1"/>
    <xf numFmtId="0" fontId="5" fillId="0" borderId="0" xfId="2" applyNumberFormat="1" applyFont="1"/>
    <xf numFmtId="0" fontId="2" fillId="0" borderId="0" xfId="2" applyNumberFormat="1" applyFont="1"/>
    <xf numFmtId="0" fontId="10" fillId="0" borderId="0" xfId="2" applyNumberFormat="1" applyFont="1" applyAlignment="1">
      <alignment horizontal="right"/>
    </xf>
    <xf numFmtId="0" fontId="10" fillId="0" borderId="0" xfId="2" applyNumberFormat="1" applyFont="1" applyProtection="1">
      <protection locked="0"/>
    </xf>
    <xf numFmtId="0" fontId="10" fillId="0" borderId="1" xfId="2" applyNumberFormat="1" applyFont="1" applyBorder="1" applyAlignment="1" applyProtection="1">
      <alignment horizontal="right"/>
      <protection locked="0"/>
    </xf>
    <xf numFmtId="0" fontId="11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164" fontId="11" fillId="0" borderId="0" xfId="0" applyFont="1" applyAlignment="1">
      <alignment horizontal="center" textRotation="90" wrapText="1"/>
    </xf>
    <xf numFmtId="164" fontId="15" fillId="0" borderId="0" xfId="0" applyFont="1" applyAlignment="1">
      <alignment horizontal="center" textRotation="90" wrapText="1"/>
    </xf>
    <xf numFmtId="0" fontId="10" fillId="0" borderId="2" xfId="2" applyNumberFormat="1" applyFont="1" applyBorder="1" applyAlignment="1">
      <alignment wrapText="1"/>
    </xf>
    <xf numFmtId="49" fontId="10" fillId="0" borderId="2" xfId="2" applyNumberFormat="1" applyFont="1" applyBorder="1" applyAlignment="1">
      <alignment horizontal="center"/>
    </xf>
    <xf numFmtId="166" fontId="10" fillId="0" borderId="2" xfId="2" applyNumberFormat="1" applyFont="1" applyBorder="1" applyProtection="1">
      <protection locked="0"/>
    </xf>
    <xf numFmtId="166" fontId="11" fillId="0" borderId="0" xfId="0" applyNumberFormat="1" applyFont="1"/>
    <xf numFmtId="166" fontId="11" fillId="0" borderId="0" xfId="2" applyNumberFormat="1" applyFont="1"/>
    <xf numFmtId="166" fontId="13" fillId="0" borderId="0" xfId="2" applyNumberFormat="1" applyFont="1"/>
    <xf numFmtId="49" fontId="14" fillId="0" borderId="2" xfId="2" applyNumberFormat="1" applyFont="1" applyBorder="1" applyAlignment="1">
      <alignment horizontal="center"/>
    </xf>
    <xf numFmtId="166" fontId="14" fillId="0" borderId="2" xfId="2" quotePrefix="1" applyNumberFormat="1" applyFont="1" applyBorder="1" applyAlignment="1">
      <alignment horizontal="center"/>
    </xf>
    <xf numFmtId="166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4" fillId="0" borderId="0" xfId="2" applyNumberFormat="1" applyFont="1"/>
    <xf numFmtId="166" fontId="12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166" fontId="10" fillId="0" borderId="5" xfId="2" applyNumberFormat="1" applyFont="1" applyBorder="1" applyProtection="1">
      <protection locked="0"/>
    </xf>
    <xf numFmtId="166" fontId="14" fillId="0" borderId="2" xfId="2" applyNumberFormat="1" applyFont="1" applyBorder="1" applyProtection="1">
      <protection locked="0"/>
    </xf>
    <xf numFmtId="166" fontId="14" fillId="0" borderId="5" xfId="2" applyNumberFormat="1" applyFont="1" applyBorder="1" applyProtection="1">
      <protection locked="0"/>
    </xf>
    <xf numFmtId="0" fontId="16" fillId="0" borderId="0" xfId="2" applyNumberFormat="1" applyFont="1"/>
    <xf numFmtId="0" fontId="10" fillId="0" borderId="2" xfId="2" applyNumberFormat="1" applyFont="1" applyBorder="1"/>
    <xf numFmtId="167" fontId="21" fillId="0" borderId="2" xfId="2" applyNumberFormat="1" applyFont="1" applyBorder="1" applyProtection="1">
      <protection locked="0"/>
    </xf>
    <xf numFmtId="0" fontId="22" fillId="0" borderId="0" xfId="2" applyNumberFormat="1" applyFont="1" applyAlignment="1" applyProtection="1">
      <alignment horizontal="left" vertical="top" wrapText="1"/>
      <protection locked="0"/>
    </xf>
    <xf numFmtId="0" fontId="11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5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horizontal="left" vertical="top"/>
      <protection locked="0"/>
    </xf>
    <xf numFmtId="164" fontId="23" fillId="0" borderId="0" xfId="0" applyFont="1" applyProtection="1">
      <protection locked="0"/>
    </xf>
    <xf numFmtId="164" fontId="23" fillId="0" borderId="0" xfId="2" applyFont="1" applyAlignment="1">
      <alignment horizontal="left" vertical="top"/>
    </xf>
    <xf numFmtId="0" fontId="10" fillId="0" borderId="0" xfId="2" applyNumberFormat="1" applyFont="1" applyAlignment="1" applyProtection="1">
      <alignment horizontal="center" wrapText="1"/>
      <protection locked="0"/>
    </xf>
    <xf numFmtId="164" fontId="0" fillId="0" borderId="0" xfId="0" applyProtection="1">
      <protection locked="0"/>
    </xf>
    <xf numFmtId="165" fontId="24" fillId="0" borderId="0" xfId="1" applyNumberFormat="1" applyFont="1" applyFill="1" applyProtection="1"/>
    <xf numFmtId="164" fontId="2" fillId="0" borderId="0" xfId="0" applyFont="1" applyAlignment="1" applyProtection="1">
      <alignment horizontal="center" vertical="top"/>
      <protection locked="0"/>
    </xf>
    <xf numFmtId="164" fontId="25" fillId="0" borderId="0" xfId="0" applyFont="1" applyAlignment="1">
      <alignment horizontal="right"/>
    </xf>
    <xf numFmtId="164" fontId="27" fillId="0" borderId="0" xfId="0" applyFont="1" applyAlignment="1" applyProtection="1">
      <alignment horizontal="center" vertical="top"/>
      <protection locked="0"/>
    </xf>
    <xf numFmtId="164" fontId="4" fillId="0" borderId="0" xfId="0" applyFont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28" fillId="0" borderId="0" xfId="0" applyFont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NumberFormat="1" applyFont="1" applyBorder="1" applyProtection="1">
      <protection locked="0"/>
    </xf>
    <xf numFmtId="169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9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4" applyNumberFormat="1" applyFont="1" applyBorder="1" applyAlignment="1" applyProtection="1">
      <alignment horizontal="right" vertical="top" wrapText="1"/>
      <protection locked="0"/>
    </xf>
    <xf numFmtId="164" fontId="29" fillId="0" borderId="0" xfId="0" applyFont="1" applyProtection="1">
      <protection locked="0"/>
    </xf>
    <xf numFmtId="3" fontId="2" fillId="0" borderId="2" xfId="5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5" applyNumberFormat="1" applyFont="1" applyBorder="1" applyAlignment="1" applyProtection="1">
      <alignment horizontal="left" wrapText="1"/>
      <protection locked="0"/>
    </xf>
    <xf numFmtId="3" fontId="4" fillId="0" borderId="2" xfId="0" applyNumberFormat="1" applyFont="1" applyBorder="1"/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3" fontId="4" fillId="0" borderId="2" xfId="0" applyNumberFormat="1" applyFont="1" applyBorder="1" applyProtection="1">
      <protection locked="0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4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 wrapText="1"/>
    </xf>
    <xf numFmtId="0" fontId="14" fillId="0" borderId="0" xfId="0" applyNumberFormat="1" applyFont="1" applyAlignment="1" applyProtection="1">
      <alignment horizontal="left" wrapText="1" indent="1"/>
      <protection locked="0"/>
    </xf>
    <xf numFmtId="0" fontId="10" fillId="0" borderId="0" xfId="0" applyNumberFormat="1" applyFont="1" applyAlignment="1" applyProtection="1">
      <alignment horizontal="left" indent="1"/>
      <protection locked="0"/>
    </xf>
    <xf numFmtId="164" fontId="30" fillId="0" borderId="0" xfId="0" applyFont="1" applyAlignment="1" applyProtection="1">
      <alignment horizontal="left" indent="1"/>
      <protection locked="0"/>
    </xf>
    <xf numFmtId="164" fontId="31" fillId="0" borderId="0" xfId="0" applyFont="1" applyAlignment="1" applyProtection="1">
      <alignment horizontal="left" indent="1"/>
      <protection locked="0"/>
    </xf>
    <xf numFmtId="164" fontId="1" fillId="0" borderId="0" xfId="0" applyFont="1" applyAlignment="1">
      <alignment horizontal="left" indent="1"/>
    </xf>
    <xf numFmtId="164" fontId="2" fillId="0" borderId="0" xfId="0" applyFont="1" applyAlignment="1" applyProtection="1">
      <alignment horizontal="left" inden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NumberFormat="1" applyFont="1" applyProtection="1">
      <protection locked="0"/>
    </xf>
    <xf numFmtId="164" fontId="1" fillId="0" borderId="0" xfId="0" applyFont="1" applyProtection="1">
      <protection locked="0"/>
    </xf>
    <xf numFmtId="0" fontId="10" fillId="0" borderId="0" xfId="0" applyNumberFormat="1" applyFont="1" applyAlignment="1" applyProtection="1">
      <alignment wrapText="1"/>
      <protection locked="0"/>
    </xf>
    <xf numFmtId="0" fontId="14" fillId="0" borderId="0" xfId="0" applyNumberFormat="1" applyFont="1" applyAlignment="1" applyProtection="1">
      <alignment horizontal="left" wrapText="1"/>
      <protection locked="0"/>
    </xf>
    <xf numFmtId="0" fontId="14" fillId="0" borderId="0" xfId="0" applyNumberFormat="1" applyFont="1" applyAlignment="1" applyProtection="1">
      <alignment horizontal="left" vertical="top"/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0" fontId="8" fillId="0" borderId="0" xfId="2" applyNumberFormat="1" applyFont="1" applyProtection="1">
      <protection locked="0"/>
    </xf>
    <xf numFmtId="0" fontId="32" fillId="0" borderId="0" xfId="2" applyNumberFormat="1" applyFont="1" applyProtection="1">
      <protection locked="0"/>
    </xf>
    <xf numFmtId="0" fontId="32" fillId="0" borderId="0" xfId="2" applyNumberFormat="1" applyFont="1" applyAlignment="1" applyProtection="1">
      <alignment wrapText="1"/>
      <protection locked="0"/>
    </xf>
    <xf numFmtId="168" fontId="8" fillId="0" borderId="0" xfId="1" applyFont="1" applyFill="1" applyProtection="1"/>
    <xf numFmtId="0" fontId="8" fillId="0" borderId="0" xfId="2" applyNumberFormat="1" applyFont="1"/>
    <xf numFmtId="0" fontId="26" fillId="0" borderId="0" xfId="2" applyNumberFormat="1" applyFont="1" applyProtection="1">
      <protection locked="0"/>
    </xf>
    <xf numFmtId="0" fontId="26" fillId="0" borderId="0" xfId="2" applyNumberFormat="1" applyFont="1" applyAlignment="1" applyProtection="1">
      <alignment wrapText="1"/>
      <protection locked="0"/>
    </xf>
    <xf numFmtId="14" fontId="26" fillId="0" borderId="0" xfId="2" applyNumberFormat="1" applyFont="1" applyAlignment="1" applyProtection="1">
      <alignment horizontal="left" wrapText="1"/>
      <protection locked="0"/>
    </xf>
    <xf numFmtId="0" fontId="32" fillId="0" borderId="1" xfId="2" applyNumberFormat="1" applyFont="1" applyBorder="1" applyProtection="1">
      <protection locked="0"/>
    </xf>
    <xf numFmtId="0" fontId="32" fillId="0" borderId="1" xfId="2" applyNumberFormat="1" applyFont="1" applyBorder="1" applyAlignment="1" applyProtection="1">
      <alignment wrapText="1"/>
      <protection locked="0"/>
    </xf>
    <xf numFmtId="0" fontId="32" fillId="0" borderId="1" xfId="2" applyNumberFormat="1" applyFont="1" applyBorder="1" applyAlignment="1" applyProtection="1">
      <alignment horizontal="right"/>
      <protection locked="0"/>
    </xf>
    <xf numFmtId="0" fontId="8" fillId="0" borderId="0" xfId="2" applyNumberFormat="1" applyFont="1" applyAlignment="1">
      <alignment horizontal="center" vertical="center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6" fontId="33" fillId="0" borderId="2" xfId="2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Alignment="1" applyProtection="1">
      <alignment wrapText="1"/>
      <protection locked="0"/>
    </xf>
    <xf numFmtId="168" fontId="25" fillId="0" borderId="0" xfId="1" applyFont="1" applyFill="1" applyProtection="1"/>
    <xf numFmtId="0" fontId="25" fillId="0" borderId="0" xfId="2" applyNumberFormat="1" applyFont="1"/>
    <xf numFmtId="49" fontId="32" fillId="0" borderId="2" xfId="2" applyNumberFormat="1" applyFont="1" applyBorder="1" applyAlignment="1" applyProtection="1">
      <alignment horizontal="center" wrapText="1"/>
      <protection locked="0"/>
    </xf>
    <xf numFmtId="166" fontId="32" fillId="0" borderId="2" xfId="2" applyNumberFormat="1" applyFont="1" applyBorder="1" applyAlignment="1" applyProtection="1">
      <alignment wrapText="1"/>
      <protection locked="0"/>
    </xf>
    <xf numFmtId="166" fontId="32" fillId="0" borderId="2" xfId="2" quotePrefix="1" applyNumberFormat="1" applyFont="1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Protection="1">
      <protection locked="0"/>
    </xf>
    <xf numFmtId="166" fontId="33" fillId="0" borderId="2" xfId="2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49" fontId="32" fillId="0" borderId="2" xfId="2" applyNumberFormat="1" applyFont="1" applyBorder="1" applyAlignment="1" applyProtection="1">
      <alignment horizontal="center" vertical="top" wrapText="1"/>
      <protection locked="0"/>
    </xf>
    <xf numFmtId="166" fontId="8" fillId="0" borderId="2" xfId="0" applyNumberFormat="1" applyFont="1" applyBorder="1" applyAlignment="1" applyProtection="1">
      <alignment vertical="top" wrapText="1"/>
      <protection locked="0"/>
    </xf>
    <xf numFmtId="166" fontId="32" fillId="0" borderId="2" xfId="2" applyNumberFormat="1" applyFont="1" applyBorder="1" applyAlignment="1" applyProtection="1">
      <alignment vertical="top" wrapText="1"/>
      <protection locked="0"/>
    </xf>
    <xf numFmtId="166" fontId="32" fillId="0" borderId="2" xfId="2" quotePrefix="1" applyNumberFormat="1" applyFont="1" applyBorder="1" applyAlignment="1" applyProtection="1">
      <alignment vertical="top" wrapText="1"/>
      <protection locked="0"/>
    </xf>
    <xf numFmtId="166" fontId="33" fillId="0" borderId="2" xfId="2" quotePrefix="1" applyNumberFormat="1" applyFont="1" applyBorder="1" applyAlignment="1" applyProtection="1">
      <alignment vertical="top" wrapText="1"/>
      <protection locked="0"/>
    </xf>
    <xf numFmtId="168" fontId="8" fillId="0" borderId="0" xfId="1" applyFont="1" applyFill="1" applyAlignment="1" applyProtection="1">
      <alignment vertical="top"/>
    </xf>
    <xf numFmtId="0" fontId="8" fillId="0" borderId="0" xfId="2" applyNumberFormat="1" applyFont="1" applyAlignment="1">
      <alignment vertical="top"/>
    </xf>
    <xf numFmtId="166" fontId="32" fillId="0" borderId="2" xfId="2" quotePrefix="1" applyNumberFormat="1" applyFont="1" applyBorder="1" applyAlignment="1" applyProtection="1">
      <alignment horizontal="left" wrapText="1"/>
      <protection locked="0"/>
    </xf>
    <xf numFmtId="166" fontId="32" fillId="0" borderId="2" xfId="2" applyNumberFormat="1" applyFont="1" applyBorder="1" applyAlignment="1" applyProtection="1">
      <alignment horizontal="left" wrapText="1"/>
      <protection locked="0"/>
    </xf>
    <xf numFmtId="166" fontId="33" fillId="0" borderId="2" xfId="2" quotePrefix="1" applyNumberFormat="1" applyFont="1" applyBorder="1" applyAlignment="1" applyProtection="1">
      <alignment horizontal="left" wrapText="1"/>
      <protection locked="0"/>
    </xf>
    <xf numFmtId="168" fontId="8" fillId="0" borderId="0" xfId="2" applyNumberFormat="1" applyFont="1"/>
    <xf numFmtId="168" fontId="8" fillId="0" borderId="0" xfId="1" applyFont="1" applyFill="1" applyAlignment="1" applyProtection="1">
      <alignment wrapText="1"/>
    </xf>
    <xf numFmtId="168" fontId="8" fillId="0" borderId="0" xfId="1" applyFont="1" applyFill="1"/>
    <xf numFmtId="168" fontId="8" fillId="0" borderId="0" xfId="0" applyNumberFormat="1" applyFont="1"/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/>
    <xf numFmtId="0" fontId="8" fillId="0" borderId="0" xfId="2" applyNumberFormat="1" applyFont="1" applyAlignment="1" applyProtection="1">
      <alignment wrapText="1"/>
      <protection locked="0"/>
    </xf>
    <xf numFmtId="0" fontId="14" fillId="0" borderId="0" xfId="2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 wrapText="1"/>
      <protection locked="0"/>
    </xf>
    <xf numFmtId="0" fontId="34" fillId="0" borderId="0" xfId="2" applyNumberFormat="1" applyFont="1" applyProtection="1">
      <protection locked="0"/>
    </xf>
    <xf numFmtId="164" fontId="21" fillId="0" borderId="0" xfId="2" applyFont="1"/>
    <xf numFmtId="49" fontId="21" fillId="0" borderId="0" xfId="2" applyNumberFormat="1" applyFont="1" applyProtection="1">
      <protection locked="0"/>
    </xf>
    <xf numFmtId="164" fontId="9" fillId="0" borderId="0" xfId="0" applyFont="1" applyAlignment="1">
      <alignment horizontal="right"/>
    </xf>
    <xf numFmtId="164" fontId="21" fillId="0" borderId="0" xfId="2" applyFont="1" applyAlignment="1">
      <alignment vertical="top" wrapText="1"/>
    </xf>
    <xf numFmtId="164" fontId="35" fillId="0" borderId="0" xfId="2" applyFont="1" applyProtection="1">
      <protection locked="0"/>
    </xf>
    <xf numFmtId="0" fontId="21" fillId="0" borderId="1" xfId="2" applyNumberFormat="1" applyFont="1" applyBorder="1"/>
    <xf numFmtId="0" fontId="36" fillId="0" borderId="0" xfId="2" applyNumberFormat="1" applyFont="1" applyAlignment="1">
      <alignment horizontal="right" vertical="top" wrapText="1"/>
    </xf>
    <xf numFmtId="165" fontId="35" fillId="0" borderId="0" xfId="2" applyNumberFormat="1" applyFont="1" applyProtection="1">
      <protection locked="0"/>
    </xf>
    <xf numFmtId="0" fontId="21" fillId="0" borderId="2" xfId="6" applyFont="1" applyBorder="1" applyAlignment="1">
      <alignment wrapText="1"/>
    </xf>
    <xf numFmtId="0" fontId="21" fillId="0" borderId="2" xfId="2" applyNumberFormat="1" applyFont="1" applyBorder="1" applyAlignment="1">
      <alignment vertical="top" wrapText="1"/>
    </xf>
    <xf numFmtId="164" fontId="9" fillId="0" borderId="5" xfId="0" applyFont="1" applyBorder="1" applyAlignment="1">
      <alignment horizontal="left" indent="2"/>
    </xf>
    <xf numFmtId="0" fontId="30" fillId="0" borderId="2" xfId="2" applyNumberFormat="1" applyFont="1" applyBorder="1" applyAlignment="1">
      <alignment vertical="top" wrapText="1"/>
    </xf>
    <xf numFmtId="0" fontId="30" fillId="0" borderId="2" xfId="6" applyFont="1" applyBorder="1" applyAlignment="1">
      <alignment wrapText="1"/>
    </xf>
    <xf numFmtId="0" fontId="9" fillId="0" borderId="2" xfId="2" applyNumberFormat="1" applyFont="1" applyBorder="1" applyAlignment="1">
      <alignment vertical="top" wrapText="1"/>
    </xf>
    <xf numFmtId="164" fontId="9" fillId="0" borderId="2" xfId="2" applyFont="1" applyBorder="1" applyAlignment="1">
      <alignment horizontal="left" indent="2"/>
    </xf>
    <xf numFmtId="164" fontId="9" fillId="0" borderId="2" xfId="0" applyFont="1" applyBorder="1" applyAlignment="1">
      <alignment horizontal="left"/>
    </xf>
    <xf numFmtId="0" fontId="21" fillId="0" borderId="2" xfId="6" applyFont="1" applyBorder="1"/>
    <xf numFmtId="0" fontId="30" fillId="0" borderId="2" xfId="6" applyFont="1" applyBorder="1"/>
    <xf numFmtId="0" fontId="30" fillId="0" borderId="2" xfId="2" applyNumberFormat="1" applyFont="1" applyBorder="1" applyAlignment="1">
      <alignment horizontal="center" vertical="center" wrapText="1"/>
    </xf>
    <xf numFmtId="0" fontId="30" fillId="0" borderId="2" xfId="2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 applyProtection="1">
      <alignment horizontal="left" indent="1"/>
      <protection hidden="1"/>
    </xf>
    <xf numFmtId="164" fontId="9" fillId="0" borderId="2" xfId="0" applyFont="1" applyBorder="1" applyAlignment="1">
      <alignment horizontal="left" indent="2"/>
    </xf>
    <xf numFmtId="0" fontId="9" fillId="0" borderId="2" xfId="0" applyNumberFormat="1" applyFont="1" applyBorder="1" applyAlignment="1" applyProtection="1">
      <alignment horizontal="left" wrapText="1" indent="1"/>
      <protection hidden="1"/>
    </xf>
    <xf numFmtId="0" fontId="30" fillId="0" borderId="0" xfId="2" applyNumberFormat="1" applyFont="1" applyAlignment="1" applyProtection="1">
      <alignment horizontal="right"/>
      <protection locked="0"/>
    </xf>
    <xf numFmtId="0" fontId="21" fillId="0" borderId="1" xfId="2" applyNumberFormat="1" applyFont="1" applyBorder="1" applyAlignment="1">
      <alignment horizontal="right"/>
    </xf>
    <xf numFmtId="0" fontId="21" fillId="0" borderId="2" xfId="2" applyNumberFormat="1" applyFont="1" applyBorder="1" applyAlignment="1">
      <alignment wrapText="1"/>
    </xf>
    <xf numFmtId="0" fontId="30" fillId="0" borderId="2" xfId="2" applyNumberFormat="1" applyFont="1" applyBorder="1" applyAlignment="1">
      <alignment wrapText="1"/>
    </xf>
    <xf numFmtId="0" fontId="21" fillId="0" borderId="6" xfId="6" applyFont="1" applyBorder="1" applyAlignment="1">
      <alignment wrapText="1"/>
    </xf>
    <xf numFmtId="0" fontId="30" fillId="0" borderId="7" xfId="2" applyNumberFormat="1" applyFont="1" applyBorder="1" applyAlignment="1">
      <alignment wrapText="1"/>
    </xf>
    <xf numFmtId="0" fontId="21" fillId="0" borderId="7" xfId="2" applyNumberFormat="1" applyFont="1" applyBorder="1" applyAlignment="1">
      <alignment wrapText="1"/>
    </xf>
    <xf numFmtId="0" fontId="30" fillId="0" borderId="6" xfId="6" applyFont="1" applyBorder="1" applyAlignment="1">
      <alignment wrapText="1"/>
    </xf>
    <xf numFmtId="164" fontId="37" fillId="0" borderId="0" xfId="0" applyFont="1" applyProtection="1">
      <protection locked="0"/>
    </xf>
    <xf numFmtId="164" fontId="38" fillId="0" borderId="0" xfId="0" applyFont="1" applyAlignment="1">
      <alignment horizontal="right" vertical="top"/>
    </xf>
    <xf numFmtId="3" fontId="38" fillId="0" borderId="0" xfId="0" applyNumberFormat="1" applyFont="1" applyAlignment="1">
      <alignment horizontal="right" vertical="top"/>
    </xf>
    <xf numFmtId="164" fontId="37" fillId="0" borderId="0" xfId="0" applyFont="1"/>
    <xf numFmtId="0" fontId="9" fillId="0" borderId="0" xfId="0" applyNumberFormat="1" applyFont="1" applyAlignment="1">
      <alignment horizontal="right" vertical="top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7" applyFont="1" applyBorder="1" applyAlignment="1">
      <alignment vertical="center" wrapText="1"/>
    </xf>
    <xf numFmtId="0" fontId="9" fillId="0" borderId="7" xfId="2" applyNumberFormat="1" applyFont="1" applyBorder="1" applyAlignment="1">
      <alignment horizontal="center" vertical="center" wrapText="1"/>
    </xf>
    <xf numFmtId="0" fontId="36" fillId="0" borderId="7" xfId="2" applyNumberFormat="1" applyFont="1" applyBorder="1"/>
    <xf numFmtId="0" fontId="9" fillId="0" borderId="7" xfId="7" applyFont="1" applyBorder="1"/>
    <xf numFmtId="0" fontId="9" fillId="0" borderId="7" xfId="7" applyFont="1" applyBorder="1" applyAlignment="1">
      <alignment horizontal="left" vertical="top"/>
    </xf>
    <xf numFmtId="0" fontId="36" fillId="0" borderId="7" xfId="2" applyNumberFormat="1" applyFont="1" applyBorder="1" applyAlignment="1">
      <alignment wrapText="1"/>
    </xf>
    <xf numFmtId="0" fontId="36" fillId="0" borderId="7" xfId="2" applyNumberFormat="1" applyFont="1" applyBorder="1" applyAlignment="1">
      <alignment horizontal="left" vertical="top"/>
    </xf>
    <xf numFmtId="0" fontId="9" fillId="0" borderId="7" xfId="2" applyNumberFormat="1" applyFont="1" applyBorder="1"/>
    <xf numFmtId="0" fontId="9" fillId="0" borderId="7" xfId="7" applyFont="1" applyBorder="1" applyAlignment="1">
      <alignment vertical="top" wrapText="1"/>
    </xf>
    <xf numFmtId="0" fontId="9" fillId="0" borderId="7" xfId="0" applyNumberFormat="1" applyFont="1" applyBorder="1" applyAlignment="1">
      <alignment vertical="top" wrapText="1"/>
    </xf>
    <xf numFmtId="0" fontId="9" fillId="0" borderId="7" xfId="0" applyNumberFormat="1" applyFont="1" applyBorder="1"/>
    <xf numFmtId="0" fontId="36" fillId="0" borderId="7" xfId="7" applyFont="1" applyBorder="1"/>
    <xf numFmtId="0" fontId="36" fillId="0" borderId="7" xfId="0" applyNumberFormat="1" applyFont="1" applyBorder="1" applyAlignment="1">
      <alignment wrapText="1"/>
    </xf>
    <xf numFmtId="0" fontId="9" fillId="0" borderId="7" xfId="2" applyNumberFormat="1" applyFont="1" applyBorder="1" applyAlignment="1">
      <alignment horizontal="left" vertical="top"/>
    </xf>
    <xf numFmtId="0" fontId="39" fillId="0" borderId="0" xfId="2" applyNumberFormat="1" applyFont="1" applyAlignment="1" applyProtection="1">
      <alignment wrapText="1"/>
      <protection locked="0"/>
    </xf>
    <xf numFmtId="0" fontId="39" fillId="0" borderId="0" xfId="2" applyNumberFormat="1" applyFont="1" applyProtection="1">
      <protection locked="0"/>
    </xf>
    <xf numFmtId="0" fontId="39" fillId="0" borderId="0" xfId="2" applyNumberFormat="1" applyFont="1" applyAlignment="1" applyProtection="1">
      <alignment horizontal="right"/>
      <protection locked="0"/>
    </xf>
    <xf numFmtId="0" fontId="40" fillId="0" borderId="0" xfId="2" applyNumberFormat="1" applyFont="1" applyAlignment="1" applyProtection="1">
      <alignment horizontal="right"/>
      <protection locked="0"/>
    </xf>
    <xf numFmtId="0" fontId="39" fillId="0" borderId="7" xfId="2" applyNumberFormat="1" applyFont="1" applyBorder="1" applyAlignment="1" applyProtection="1">
      <alignment horizontal="center" vertical="center" wrapText="1"/>
      <protection locked="0"/>
    </xf>
    <xf numFmtId="0" fontId="40" fillId="0" borderId="7" xfId="2" applyNumberFormat="1" applyFont="1" applyBorder="1" applyAlignment="1">
      <alignment wrapText="1"/>
    </xf>
    <xf numFmtId="0" fontId="39" fillId="0" borderId="7" xfId="2" applyNumberFormat="1" applyFont="1" applyBorder="1" applyAlignment="1">
      <alignment wrapText="1"/>
    </xf>
    <xf numFmtId="4" fontId="39" fillId="0" borderId="6" xfId="6" applyNumberFormat="1" applyFont="1" applyBorder="1" applyAlignment="1">
      <alignment vertical="top" wrapText="1"/>
    </xf>
    <xf numFmtId="4" fontId="40" fillId="0" borderId="6" xfId="6" applyNumberFormat="1" applyFont="1" applyBorder="1" applyAlignment="1">
      <alignment vertical="top" wrapText="1"/>
    </xf>
    <xf numFmtId="0" fontId="9" fillId="0" borderId="7" xfId="0" applyNumberFormat="1" applyFont="1" applyBorder="1" applyAlignment="1" applyProtection="1">
      <alignment horizontal="left" wrapText="1" indent="1"/>
      <protection hidden="1"/>
    </xf>
    <xf numFmtId="0" fontId="21" fillId="0" borderId="2" xfId="2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35" fillId="0" borderId="0" xfId="2" applyFont="1" applyAlignment="1" applyProtection="1">
      <alignment horizontal="left" vertical="top" wrapText="1"/>
      <protection locked="0"/>
    </xf>
    <xf numFmtId="0" fontId="10" fillId="0" borderId="3" xfId="2" applyNumberFormat="1" applyFont="1" applyBorder="1" applyAlignment="1">
      <alignment horizontal="center" vertical="center" wrapText="1"/>
    </xf>
    <xf numFmtId="0" fontId="10" fillId="0" borderId="4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164" fontId="2" fillId="0" borderId="0" xfId="0" applyFont="1" applyProtection="1">
      <protection locked="0"/>
    </xf>
    <xf numFmtId="0" fontId="39" fillId="0" borderId="8" xfId="2" applyNumberFormat="1" applyFont="1" applyBorder="1" applyAlignment="1" applyProtection="1">
      <alignment horizontal="center" vertical="center" wrapText="1"/>
      <protection locked="0"/>
    </xf>
    <xf numFmtId="0" fontId="39" fillId="0" borderId="4" xfId="2" applyNumberFormat="1" applyFont="1" applyBorder="1" applyAlignment="1" applyProtection="1">
      <alignment horizontal="center" vertical="center" wrapText="1"/>
      <protection locked="0"/>
    </xf>
    <xf numFmtId="0" fontId="39" fillId="0" borderId="9" xfId="2" applyNumberFormat="1" applyFont="1" applyBorder="1" applyAlignment="1" applyProtection="1">
      <alignment horizontal="center" vertical="center" wrapText="1"/>
      <protection locked="0"/>
    </xf>
    <xf numFmtId="0" fontId="39" fillId="0" borderId="10" xfId="2" applyNumberFormat="1" applyFont="1" applyBorder="1" applyAlignment="1" applyProtection="1">
      <alignment horizontal="center" vertical="center" wrapText="1"/>
      <protection locked="0"/>
    </xf>
    <xf numFmtId="0" fontId="39" fillId="0" borderId="11" xfId="2" applyNumberFormat="1" applyFont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12" xfId="7"/>
    <cellStyle name="Обычный 16" xfId="4"/>
    <cellStyle name="Обычный 2 2" xfId="2"/>
    <cellStyle name="Обычный 2 2 2 3" xfId="3"/>
    <cellStyle name="Обычный 2 2 3 2" xfId="6"/>
    <cellStyle name="Обычный_Формы ФО_Мэппинг_финальный - Алтынкуль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Buh\&#1054;&#1090;&#1095;&#1077;&#1090;&#1085;&#1086;&#1089;&#1090;&#1100;_&#1043;&#1041;\&#1060;&#1054;\2021\4&#1082;&#1074;2021\&#1082;&#1086;&#1085;&#1089;\1_&#1059;&#1052;&#1047;_12_2021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H11">
            <v>60254275</v>
          </cell>
        </row>
        <row r="2463">
          <cell r="H2463">
            <v>5605793</v>
          </cell>
        </row>
      </sheetData>
      <sheetData sheetId="7">
        <row r="27">
          <cell r="AF27">
            <v>-1978</v>
          </cell>
        </row>
      </sheetData>
      <sheetData sheetId="8"/>
      <sheetData sheetId="9"/>
      <sheetData sheetId="10">
        <row r="73">
          <cell r="C73">
            <v>22258</v>
          </cell>
        </row>
      </sheetData>
      <sheetData sheetId="11">
        <row r="75">
          <cell r="E75">
            <v>0</v>
          </cell>
        </row>
      </sheetData>
      <sheetData sheetId="12"/>
      <sheetData sheetId="13">
        <row r="40">
          <cell r="AG40">
            <v>208287</v>
          </cell>
        </row>
      </sheetData>
      <sheetData sheetId="14"/>
      <sheetData sheetId="15">
        <row r="10">
          <cell r="K10">
            <v>518953</v>
          </cell>
        </row>
      </sheetData>
      <sheetData sheetId="16"/>
      <sheetData sheetId="17">
        <row r="8">
          <cell r="AP8">
            <v>12182894</v>
          </cell>
        </row>
      </sheetData>
      <sheetData sheetId="18">
        <row r="9">
          <cell r="AP9">
            <v>8431</v>
          </cell>
        </row>
      </sheetData>
      <sheetData sheetId="19">
        <row r="8">
          <cell r="AP8">
            <v>10107429</v>
          </cell>
        </row>
      </sheetData>
      <sheetData sheetId="20">
        <row r="12">
          <cell r="AP12">
            <v>432044</v>
          </cell>
        </row>
      </sheetData>
      <sheetData sheetId="21">
        <row r="26">
          <cell r="AP26">
            <v>8472925</v>
          </cell>
        </row>
      </sheetData>
      <sheetData sheetId="22">
        <row r="9">
          <cell r="AP9">
            <v>4038</v>
          </cell>
        </row>
      </sheetData>
      <sheetData sheetId="23">
        <row r="9">
          <cell r="CA9">
            <v>187238</v>
          </cell>
        </row>
      </sheetData>
      <sheetData sheetId="24">
        <row r="64">
          <cell r="V64">
            <v>0</v>
          </cell>
        </row>
      </sheetData>
      <sheetData sheetId="25"/>
      <sheetData sheetId="26"/>
      <sheetData sheetId="27"/>
      <sheetData sheetId="28">
        <row r="24">
          <cell r="Z24">
            <v>0</v>
          </cell>
        </row>
      </sheetData>
      <sheetData sheetId="29">
        <row r="38">
          <cell r="H38">
            <v>0</v>
          </cell>
        </row>
      </sheetData>
      <sheetData sheetId="30">
        <row r="14">
          <cell r="G14">
            <v>17804</v>
          </cell>
        </row>
      </sheetData>
      <sheetData sheetId="31">
        <row r="83">
          <cell r="J83">
            <v>7204925</v>
          </cell>
        </row>
      </sheetData>
      <sheetData sheetId="32"/>
      <sheetData sheetId="33"/>
      <sheetData sheetId="34">
        <row r="24">
          <cell r="F24">
            <v>34889</v>
          </cell>
        </row>
      </sheetData>
      <sheetData sheetId="35"/>
      <sheetData sheetId="36">
        <row r="30">
          <cell r="C30">
            <v>2606314</v>
          </cell>
        </row>
      </sheetData>
      <sheetData sheetId="37">
        <row r="48">
          <cell r="C48">
            <v>2196816</v>
          </cell>
        </row>
      </sheetData>
      <sheetData sheetId="38">
        <row r="31">
          <cell r="C31">
            <v>35010024</v>
          </cell>
        </row>
      </sheetData>
      <sheetData sheetId="39">
        <row r="574">
          <cell r="BF574">
            <v>1286580</v>
          </cell>
        </row>
      </sheetData>
      <sheetData sheetId="40"/>
      <sheetData sheetId="41"/>
      <sheetData sheetId="42"/>
      <sheetData sheetId="43">
        <row r="7">
          <cell r="I7">
            <v>11665101</v>
          </cell>
        </row>
      </sheetData>
      <sheetData sheetId="44">
        <row r="23">
          <cell r="C23">
            <v>47949</v>
          </cell>
        </row>
      </sheetData>
      <sheetData sheetId="45">
        <row r="21">
          <cell r="J21">
            <v>2755985</v>
          </cell>
        </row>
      </sheetData>
      <sheetData sheetId="46"/>
      <sheetData sheetId="47">
        <row r="16">
          <cell r="AE16">
            <v>0</v>
          </cell>
        </row>
      </sheetData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view="pageBreakPreview" topLeftCell="A10" zoomScale="80" zoomScaleNormal="80" zoomScaleSheetLayoutView="80" workbookViewId="0">
      <selection activeCell="F83" sqref="F83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2" customWidth="1"/>
    <col min="3" max="3" width="30.42578125" style="3" customWidth="1"/>
    <col min="4" max="4" width="31.28515625" style="11" customWidth="1"/>
    <col min="5" max="5" width="13.7109375" style="4" bestFit="1" customWidth="1"/>
    <col min="6" max="6" width="13" style="4" customWidth="1"/>
    <col min="7" max="7" width="9.28515625" style="2"/>
    <col min="8" max="8" width="16.28515625" style="2" bestFit="1" customWidth="1"/>
    <col min="9" max="9" width="19.7109375" style="2" customWidth="1"/>
    <col min="10" max="16384" width="9.28515625" style="2"/>
  </cols>
  <sheetData>
    <row r="1" spans="1:4" x14ac:dyDescent="0.2">
      <c r="B1" s="204"/>
      <c r="C1" s="205"/>
      <c r="D1" s="206" t="s">
        <v>84</v>
      </c>
    </row>
    <row r="2" spans="1:4" x14ac:dyDescent="0.2">
      <c r="B2" s="204"/>
      <c r="C2" s="205"/>
      <c r="D2" s="206" t="s">
        <v>85</v>
      </c>
    </row>
    <row r="3" spans="1:4" x14ac:dyDescent="0.2">
      <c r="B3" s="204"/>
      <c r="C3" s="205"/>
      <c r="D3" s="206" t="s">
        <v>86</v>
      </c>
    </row>
    <row r="4" spans="1:4" x14ac:dyDescent="0.2">
      <c r="B4" s="204"/>
      <c r="C4" s="205"/>
      <c r="D4" s="206" t="s">
        <v>87</v>
      </c>
    </row>
    <row r="5" spans="1:4" x14ac:dyDescent="0.2">
      <c r="C5" s="5" t="s">
        <v>98</v>
      </c>
      <c r="D5" s="6" t="s">
        <v>97</v>
      </c>
    </row>
    <row r="6" spans="1:4" ht="15.75" x14ac:dyDescent="0.25">
      <c r="A6" s="207" t="s">
        <v>88</v>
      </c>
      <c r="C6" s="208" t="s">
        <v>96</v>
      </c>
      <c r="D6" s="7"/>
    </row>
    <row r="7" spans="1:4" ht="45" customHeight="1" x14ac:dyDescent="0.25">
      <c r="A7" s="207" t="s">
        <v>89</v>
      </c>
      <c r="C7" s="1" t="s">
        <v>107</v>
      </c>
      <c r="D7" s="8"/>
    </row>
    <row r="8" spans="1:4" ht="15.75" x14ac:dyDescent="0.25">
      <c r="A8" s="207" t="s">
        <v>90</v>
      </c>
      <c r="C8" s="208" t="s">
        <v>108</v>
      </c>
      <c r="D8" s="7"/>
    </row>
    <row r="9" spans="1:4" ht="15.75" x14ac:dyDescent="0.25">
      <c r="A9" s="207" t="s">
        <v>91</v>
      </c>
      <c r="C9" s="208" t="s">
        <v>109</v>
      </c>
      <c r="D9" s="7"/>
    </row>
    <row r="10" spans="1:4" ht="15.75" x14ac:dyDescent="0.25">
      <c r="A10" s="207" t="s">
        <v>92</v>
      </c>
      <c r="C10" s="208" t="s">
        <v>110</v>
      </c>
      <c r="D10" s="7"/>
    </row>
    <row r="11" spans="1:4" ht="15.75" x14ac:dyDescent="0.25">
      <c r="A11" s="207" t="s">
        <v>93</v>
      </c>
      <c r="C11" s="9">
        <v>3822</v>
      </c>
      <c r="D11" s="7"/>
    </row>
    <row r="12" spans="1:4" ht="15.75" x14ac:dyDescent="0.25">
      <c r="A12" s="207" t="s">
        <v>94</v>
      </c>
      <c r="C12" s="208" t="s">
        <v>111</v>
      </c>
      <c r="D12" s="211"/>
    </row>
    <row r="13" spans="1:4" ht="15.75" x14ac:dyDescent="0.2">
      <c r="A13" s="207" t="s">
        <v>95</v>
      </c>
      <c r="C13" s="269" t="s">
        <v>112</v>
      </c>
      <c r="D13" s="269"/>
    </row>
    <row r="14" spans="1:4" x14ac:dyDescent="0.2">
      <c r="C14" s="10"/>
    </row>
    <row r="15" spans="1:4" x14ac:dyDescent="0.2">
      <c r="A15" s="210" t="s">
        <v>106</v>
      </c>
      <c r="B15" s="13"/>
      <c r="C15" s="13"/>
      <c r="D15" s="13"/>
    </row>
    <row r="16" spans="1:4" x14ac:dyDescent="0.2">
      <c r="A16" s="12" t="s">
        <v>0</v>
      </c>
      <c r="B16" s="14"/>
      <c r="C16" s="15">
        <v>44561</v>
      </c>
      <c r="D16" s="14"/>
    </row>
    <row r="17" spans="1:6" x14ac:dyDescent="0.2">
      <c r="A17" s="16"/>
      <c r="B17" s="17"/>
      <c r="C17" s="17"/>
      <c r="D17" s="209" t="s">
        <v>99</v>
      </c>
    </row>
    <row r="18" spans="1:6" s="19" customFormat="1" ht="25.5" customHeight="1" x14ac:dyDescent="0.2">
      <c r="A18" s="265" t="s">
        <v>113</v>
      </c>
      <c r="B18" s="266" t="s">
        <v>114</v>
      </c>
      <c r="C18" s="267" t="s">
        <v>115</v>
      </c>
      <c r="D18" s="267" t="s">
        <v>116</v>
      </c>
      <c r="E18" s="18"/>
      <c r="F18" s="18"/>
    </row>
    <row r="19" spans="1:6" s="19" customFormat="1" x14ac:dyDescent="0.2">
      <c r="A19" s="265"/>
      <c r="B19" s="266"/>
      <c r="C19" s="268"/>
      <c r="D19" s="267"/>
      <c r="E19" s="18"/>
      <c r="F19" s="18"/>
    </row>
    <row r="20" spans="1:6" s="24" customFormat="1" x14ac:dyDescent="0.2">
      <c r="A20" s="20" t="s">
        <v>117</v>
      </c>
      <c r="B20" s="21"/>
      <c r="C20" s="22"/>
      <c r="D20" s="22"/>
      <c r="E20" s="23"/>
      <c r="F20" s="23"/>
    </row>
    <row r="21" spans="1:6" x14ac:dyDescent="0.2">
      <c r="A21" s="212" t="s">
        <v>118</v>
      </c>
      <c r="B21" s="26" t="s">
        <v>1</v>
      </c>
      <c r="C21" s="27">
        <v>12926457</v>
      </c>
      <c r="D21" s="27">
        <v>11793503</v>
      </c>
    </row>
    <row r="22" spans="1:6" ht="39.200000000000003" customHeight="1" x14ac:dyDescent="0.2">
      <c r="A22" s="213" t="s">
        <v>119</v>
      </c>
      <c r="B22" s="26" t="s">
        <v>2</v>
      </c>
      <c r="C22" s="28">
        <f>SUM(C23:C27)</f>
        <v>518953</v>
      </c>
      <c r="D22" s="28">
        <f>SUM(D23:D27)</f>
        <v>413578</v>
      </c>
    </row>
    <row r="23" spans="1:6" outlineLevel="1" x14ac:dyDescent="0.2">
      <c r="A23" s="213" t="s">
        <v>120</v>
      </c>
      <c r="B23" s="26"/>
      <c r="C23" s="28"/>
      <c r="D23" s="28"/>
    </row>
    <row r="24" spans="1:6" outlineLevel="1" x14ac:dyDescent="0.2">
      <c r="A24" s="213" t="s">
        <v>121</v>
      </c>
      <c r="B24" s="26"/>
      <c r="C24" s="28">
        <v>428912</v>
      </c>
      <c r="D24" s="28">
        <v>333898</v>
      </c>
    </row>
    <row r="25" spans="1:6" outlineLevel="1" x14ac:dyDescent="0.2">
      <c r="A25" s="213" t="s">
        <v>122</v>
      </c>
      <c r="B25" s="26"/>
      <c r="C25" s="28"/>
      <c r="D25" s="28"/>
    </row>
    <row r="26" spans="1:6" outlineLevel="1" x14ac:dyDescent="0.2">
      <c r="A26" s="213" t="s">
        <v>123</v>
      </c>
      <c r="B26" s="26"/>
      <c r="C26" s="28">
        <v>89318</v>
      </c>
      <c r="D26" s="28">
        <v>78957</v>
      </c>
    </row>
    <row r="27" spans="1:6" outlineLevel="1" x14ac:dyDescent="0.2">
      <c r="A27" s="213" t="s">
        <v>124</v>
      </c>
      <c r="B27" s="26"/>
      <c r="C27" s="28">
        <v>723</v>
      </c>
      <c r="D27" s="28">
        <v>723</v>
      </c>
    </row>
    <row r="28" spans="1:6" x14ac:dyDescent="0.2">
      <c r="A28" s="213" t="s">
        <v>125</v>
      </c>
      <c r="B28" s="26" t="s">
        <v>3</v>
      </c>
      <c r="C28" s="28"/>
      <c r="D28" s="28"/>
    </row>
    <row r="29" spans="1:6" x14ac:dyDescent="0.2">
      <c r="A29" s="213" t="s">
        <v>126</v>
      </c>
      <c r="B29" s="26" t="s">
        <v>4</v>
      </c>
      <c r="C29" s="28"/>
      <c r="D29" s="28"/>
    </row>
    <row r="30" spans="1:6" x14ac:dyDescent="0.2">
      <c r="A30" s="213" t="s">
        <v>127</v>
      </c>
      <c r="B30" s="26" t="s">
        <v>5</v>
      </c>
      <c r="C30" s="28"/>
      <c r="D30" s="28"/>
    </row>
    <row r="31" spans="1:6" x14ac:dyDescent="0.2">
      <c r="A31" s="213" t="s">
        <v>128</v>
      </c>
      <c r="B31" s="26" t="s">
        <v>6</v>
      </c>
      <c r="C31" s="29"/>
      <c r="D31" s="29"/>
    </row>
    <row r="32" spans="1:6" x14ac:dyDescent="0.2">
      <c r="A32" s="213" t="s">
        <v>129</v>
      </c>
      <c r="B32" s="26" t="s">
        <v>7</v>
      </c>
      <c r="C32" s="30">
        <f>SUM(C33:C34)</f>
        <v>12211936</v>
      </c>
      <c r="D32" s="30">
        <f>SUM(D33:D34)</f>
        <v>5775925</v>
      </c>
    </row>
    <row r="33" spans="1:7" s="35" customFormat="1" outlineLevel="1" x14ac:dyDescent="0.2">
      <c r="A33" s="214" t="s">
        <v>130</v>
      </c>
      <c r="B33" s="32"/>
      <c r="C33" s="33">
        <v>12182881</v>
      </c>
      <c r="D33" s="33">
        <v>5753177</v>
      </c>
      <c r="E33" s="34"/>
      <c r="F33" s="34"/>
    </row>
    <row r="34" spans="1:7" s="35" customFormat="1" outlineLevel="1" x14ac:dyDescent="0.2">
      <c r="A34" s="214" t="s">
        <v>131</v>
      </c>
      <c r="B34" s="32"/>
      <c r="C34" s="33">
        <v>29055</v>
      </c>
      <c r="D34" s="33">
        <v>22748</v>
      </c>
      <c r="E34" s="34"/>
      <c r="F34" s="34"/>
    </row>
    <row r="35" spans="1:7" x14ac:dyDescent="0.2">
      <c r="A35" s="213" t="s">
        <v>132</v>
      </c>
      <c r="B35" s="26" t="s">
        <v>8</v>
      </c>
      <c r="C35" s="28">
        <v>8431</v>
      </c>
      <c r="D35" s="28">
        <v>9488</v>
      </c>
      <c r="E35" s="34"/>
      <c r="F35" s="34"/>
    </row>
    <row r="36" spans="1:7" x14ac:dyDescent="0.2">
      <c r="A36" s="213" t="s">
        <v>133</v>
      </c>
      <c r="B36" s="26" t="s">
        <v>9</v>
      </c>
      <c r="C36" s="28"/>
      <c r="D36" s="28"/>
      <c r="E36" s="34"/>
      <c r="F36" s="34"/>
    </row>
    <row r="37" spans="1:7" x14ac:dyDescent="0.2">
      <c r="A37" s="213" t="s">
        <v>134</v>
      </c>
      <c r="B37" s="26" t="s">
        <v>10</v>
      </c>
      <c r="C37" s="28">
        <v>929386</v>
      </c>
      <c r="D37" s="28">
        <v>747751</v>
      </c>
      <c r="E37" s="34"/>
      <c r="F37" s="34"/>
    </row>
    <row r="38" spans="1:7" x14ac:dyDescent="0.2">
      <c r="A38" s="213" t="s">
        <v>135</v>
      </c>
      <c r="B38" s="36" t="s">
        <v>11</v>
      </c>
      <c r="C38" s="28">
        <v>35010024</v>
      </c>
      <c r="D38" s="28">
        <v>24226219</v>
      </c>
    </row>
    <row r="39" spans="1:7" x14ac:dyDescent="0.2">
      <c r="A39" s="213" t="s">
        <v>136</v>
      </c>
      <c r="B39" s="36" t="s">
        <v>12</v>
      </c>
      <c r="C39" s="28"/>
      <c r="D39" s="28"/>
    </row>
    <row r="40" spans="1:7" x14ac:dyDescent="0.2">
      <c r="A40" s="213" t="s">
        <v>137</v>
      </c>
      <c r="B40" s="36" t="s">
        <v>13</v>
      </c>
      <c r="C40" s="28">
        <f>SUM(C41:C42)</f>
        <v>13351680</v>
      </c>
      <c r="D40" s="28">
        <f>SUM(D41:D42)</f>
        <v>3085427</v>
      </c>
      <c r="G40" s="35"/>
    </row>
    <row r="41" spans="1:7" x14ac:dyDescent="0.2">
      <c r="A41" s="25" t="s">
        <v>138</v>
      </c>
      <c r="B41" s="36"/>
      <c r="C41" s="28">
        <v>10295343</v>
      </c>
      <c r="D41" s="28">
        <v>1129529</v>
      </c>
      <c r="G41" s="35"/>
    </row>
    <row r="42" spans="1:7" x14ac:dyDescent="0.2">
      <c r="A42" s="25" t="s">
        <v>139</v>
      </c>
      <c r="B42" s="36"/>
      <c r="C42" s="28">
        <v>3056337</v>
      </c>
      <c r="D42" s="28">
        <v>1955898</v>
      </c>
      <c r="E42" s="34"/>
      <c r="F42" s="34"/>
      <c r="G42" s="35"/>
    </row>
    <row r="43" spans="1:7" s="24" customFormat="1" x14ac:dyDescent="0.2">
      <c r="A43" s="215" t="s">
        <v>140</v>
      </c>
      <c r="B43" s="37">
        <v>100</v>
      </c>
      <c r="C43" s="38">
        <f>C21+C22+C28+C29+C30+C31+C32+C35+C36+C37+C38+C39+C40</f>
        <v>74956867</v>
      </c>
      <c r="D43" s="38">
        <f>D21+D22+D28+D29+D30+D31+D32+D35+D36+D37+D38+D39+D40</f>
        <v>46051891</v>
      </c>
      <c r="E43" s="23"/>
      <c r="F43" s="23"/>
    </row>
    <row r="44" spans="1:7" s="24" customFormat="1" x14ac:dyDescent="0.2">
      <c r="A44" s="216" t="s">
        <v>141</v>
      </c>
      <c r="B44" s="37">
        <v>101</v>
      </c>
      <c r="C44" s="22"/>
      <c r="D44" s="22"/>
      <c r="E44" s="23"/>
      <c r="F44" s="23"/>
    </row>
    <row r="45" spans="1:7" s="24" customFormat="1" x14ac:dyDescent="0.2">
      <c r="A45" s="215" t="s">
        <v>142</v>
      </c>
      <c r="B45" s="37"/>
      <c r="C45" s="22"/>
      <c r="D45" s="22"/>
      <c r="E45" s="23"/>
      <c r="F45" s="23"/>
    </row>
    <row r="46" spans="1:7" x14ac:dyDescent="0.2">
      <c r="A46" s="213" t="s">
        <v>119</v>
      </c>
      <c r="B46" s="26">
        <v>110</v>
      </c>
      <c r="C46" s="28">
        <f>SUM(C47:C52)</f>
        <v>194058</v>
      </c>
      <c r="D46" s="28">
        <f>SUM(D47:D52)</f>
        <v>318249</v>
      </c>
    </row>
    <row r="47" spans="1:7" outlineLevel="1" x14ac:dyDescent="0.2">
      <c r="A47" s="213" t="s">
        <v>143</v>
      </c>
      <c r="B47" s="26"/>
      <c r="C47" s="28"/>
      <c r="D47" s="28"/>
    </row>
    <row r="48" spans="1:7" outlineLevel="1" x14ac:dyDescent="0.2">
      <c r="A48" s="213" t="s">
        <v>144</v>
      </c>
      <c r="B48" s="26"/>
      <c r="C48" s="28">
        <v>76778</v>
      </c>
      <c r="D48" s="28">
        <v>58748</v>
      </c>
    </row>
    <row r="49" spans="1:6" outlineLevel="1" x14ac:dyDescent="0.2">
      <c r="A49" s="213" t="s">
        <v>145</v>
      </c>
      <c r="B49" s="26"/>
      <c r="C49" s="28">
        <v>1766</v>
      </c>
      <c r="D49" s="28">
        <v>95993</v>
      </c>
    </row>
    <row r="50" spans="1:6" outlineLevel="1" x14ac:dyDescent="0.2">
      <c r="A50" s="213" t="s">
        <v>122</v>
      </c>
      <c r="B50" s="26"/>
      <c r="C50" s="28"/>
      <c r="D50" s="28">
        <v>0</v>
      </c>
    </row>
    <row r="51" spans="1:6" outlineLevel="1" x14ac:dyDescent="0.2">
      <c r="A51" s="213" t="s">
        <v>123</v>
      </c>
      <c r="B51" s="26"/>
      <c r="C51" s="28">
        <v>115514</v>
      </c>
      <c r="D51" s="28">
        <v>163508</v>
      </c>
    </row>
    <row r="52" spans="1:6" outlineLevel="1" x14ac:dyDescent="0.2">
      <c r="A52" s="213" t="s">
        <v>146</v>
      </c>
      <c r="B52" s="26"/>
      <c r="C52" s="28"/>
      <c r="D52" s="28"/>
    </row>
    <row r="53" spans="1:6" x14ac:dyDescent="0.2">
      <c r="A53" s="213" t="s">
        <v>147</v>
      </c>
      <c r="B53" s="26">
        <v>111</v>
      </c>
      <c r="C53" s="28">
        <v>765982</v>
      </c>
      <c r="D53" s="28"/>
    </row>
    <row r="54" spans="1:6" x14ac:dyDescent="0.2">
      <c r="A54" s="213" t="s">
        <v>126</v>
      </c>
      <c r="B54" s="26">
        <v>112</v>
      </c>
      <c r="C54" s="28"/>
      <c r="D54" s="28"/>
    </row>
    <row r="55" spans="1:6" x14ac:dyDescent="0.2">
      <c r="A55" s="213" t="s">
        <v>148</v>
      </c>
      <c r="B55" s="26">
        <v>113</v>
      </c>
      <c r="C55" s="28"/>
      <c r="D55" s="28"/>
    </row>
    <row r="56" spans="1:6" x14ac:dyDescent="0.2">
      <c r="A56" s="217" t="s">
        <v>149</v>
      </c>
      <c r="B56" s="26">
        <v>114</v>
      </c>
      <c r="C56" s="30">
        <v>0</v>
      </c>
      <c r="D56" s="30">
        <v>0</v>
      </c>
    </row>
    <row r="57" spans="1:6" s="35" customFormat="1" x14ac:dyDescent="0.2">
      <c r="A57" s="213" t="s">
        <v>150</v>
      </c>
      <c r="B57" s="26">
        <v>115</v>
      </c>
      <c r="C57" s="33">
        <f>SUM(C58:C59)</f>
        <v>2704541</v>
      </c>
      <c r="D57" s="33">
        <f>SUM(D58:D59)</f>
        <v>6901139</v>
      </c>
      <c r="E57" s="34"/>
      <c r="F57" s="34"/>
    </row>
    <row r="58" spans="1:6" s="35" customFormat="1" outlineLevel="1" x14ac:dyDescent="0.2">
      <c r="A58" s="218" t="s">
        <v>151</v>
      </c>
      <c r="B58" s="26"/>
      <c r="C58" s="33"/>
      <c r="D58" s="33">
        <v>2264895</v>
      </c>
      <c r="E58" s="34"/>
      <c r="F58" s="34"/>
    </row>
    <row r="59" spans="1:6" s="35" customFormat="1" outlineLevel="1" x14ac:dyDescent="0.2">
      <c r="A59" s="218" t="s">
        <v>152</v>
      </c>
      <c r="B59" s="26"/>
      <c r="C59" s="33">
        <v>2704541</v>
      </c>
      <c r="D59" s="33">
        <v>4636244</v>
      </c>
      <c r="E59" s="34"/>
      <c r="F59" s="34"/>
    </row>
    <row r="60" spans="1:6" s="35" customFormat="1" x14ac:dyDescent="0.2">
      <c r="A60" s="219" t="s">
        <v>153</v>
      </c>
      <c r="B60" s="26">
        <v>116</v>
      </c>
      <c r="C60" s="33"/>
      <c r="D60" s="33"/>
      <c r="E60" s="34"/>
      <c r="F60" s="34"/>
    </row>
    <row r="61" spans="1:6" x14ac:dyDescent="0.2">
      <c r="A61" s="213" t="s">
        <v>154</v>
      </c>
      <c r="B61" s="26">
        <v>117</v>
      </c>
      <c r="C61" s="29">
        <f>SUM(C62:C63)</f>
        <v>0</v>
      </c>
      <c r="D61" s="29">
        <f>SUM(D62:D63)</f>
        <v>0</v>
      </c>
    </row>
    <row r="62" spans="1:6" s="35" customFormat="1" outlineLevel="1" x14ac:dyDescent="0.2">
      <c r="A62" s="214" t="s">
        <v>130</v>
      </c>
      <c r="B62" s="32"/>
      <c r="C62" s="33"/>
      <c r="D62" s="33"/>
      <c r="E62" s="34"/>
      <c r="F62" s="34"/>
    </row>
    <row r="63" spans="1:6" s="35" customFormat="1" outlineLevel="1" x14ac:dyDescent="0.2">
      <c r="A63" s="214" t="s">
        <v>131</v>
      </c>
      <c r="B63" s="32"/>
      <c r="C63" s="33"/>
      <c r="D63" s="33"/>
      <c r="E63" s="34"/>
      <c r="F63" s="34"/>
    </row>
    <row r="64" spans="1:6" s="35" customFormat="1" x14ac:dyDescent="0.2">
      <c r="A64" s="219" t="s">
        <v>155</v>
      </c>
      <c r="B64" s="26">
        <v>118</v>
      </c>
      <c r="C64" s="33"/>
      <c r="D64" s="33"/>
      <c r="E64" s="34"/>
      <c r="F64" s="34"/>
    </row>
    <row r="65" spans="1:7" s="35" customFormat="1" x14ac:dyDescent="0.2">
      <c r="A65" s="219" t="s">
        <v>156</v>
      </c>
      <c r="B65" s="26">
        <v>119</v>
      </c>
      <c r="C65" s="33"/>
      <c r="D65" s="33"/>
      <c r="E65" s="34"/>
      <c r="F65" s="34"/>
    </row>
    <row r="66" spans="1:7" x14ac:dyDescent="0.2">
      <c r="A66" s="220" t="s">
        <v>157</v>
      </c>
      <c r="B66" s="26">
        <v>120</v>
      </c>
      <c r="C66" s="28"/>
      <c r="D66" s="28"/>
    </row>
    <row r="67" spans="1:7" x14ac:dyDescent="0.2">
      <c r="A67" s="220" t="s">
        <v>158</v>
      </c>
      <c r="B67" s="26">
        <v>121</v>
      </c>
      <c r="C67" s="28">
        <v>23741487</v>
      </c>
      <c r="D67" s="28">
        <v>25026882</v>
      </c>
    </row>
    <row r="68" spans="1:7" x14ac:dyDescent="0.2">
      <c r="A68" s="213" t="s">
        <v>159</v>
      </c>
      <c r="B68" s="26">
        <v>122</v>
      </c>
      <c r="C68" s="28">
        <v>175481</v>
      </c>
      <c r="D68" s="28">
        <v>155390</v>
      </c>
    </row>
    <row r="69" spans="1:7" x14ac:dyDescent="0.2">
      <c r="A69" s="220" t="s">
        <v>160</v>
      </c>
      <c r="B69" s="26">
        <v>123</v>
      </c>
      <c r="C69" s="28"/>
      <c r="D69" s="28"/>
    </row>
    <row r="70" spans="1:7" x14ac:dyDescent="0.2">
      <c r="A70" s="220" t="s">
        <v>161</v>
      </c>
      <c r="B70" s="26">
        <v>124</v>
      </c>
      <c r="C70" s="28">
        <v>317098</v>
      </c>
      <c r="D70" s="28">
        <v>329822</v>
      </c>
    </row>
    <row r="71" spans="1:7" x14ac:dyDescent="0.2">
      <c r="A71" s="220" t="s">
        <v>162</v>
      </c>
      <c r="B71" s="26">
        <v>125</v>
      </c>
      <c r="C71" s="28">
        <v>2308509</v>
      </c>
      <c r="D71" s="28">
        <v>403853</v>
      </c>
    </row>
    <row r="72" spans="1:7" x14ac:dyDescent="0.2">
      <c r="A72" s="220" t="s">
        <v>163</v>
      </c>
      <c r="B72" s="26">
        <v>126</v>
      </c>
      <c r="C72" s="28">
        <v>34889</v>
      </c>
      <c r="D72" s="28">
        <v>22336</v>
      </c>
    </row>
    <row r="73" spans="1:7" x14ac:dyDescent="0.2">
      <c r="A73" s="220" t="s">
        <v>164</v>
      </c>
      <c r="B73" s="26">
        <v>127</v>
      </c>
      <c r="C73" s="29">
        <f>SUM(C74:C76)</f>
        <v>6789876</v>
      </c>
      <c r="D73" s="29">
        <f>SUM(D74:D76)</f>
        <v>6876591</v>
      </c>
      <c r="G73" s="35"/>
    </row>
    <row r="74" spans="1:7" outlineLevel="1" x14ac:dyDescent="0.2">
      <c r="A74" s="218" t="s">
        <v>165</v>
      </c>
      <c r="B74" s="32"/>
      <c r="C74" s="33">
        <v>1934328</v>
      </c>
      <c r="D74" s="33">
        <v>1308549</v>
      </c>
    </row>
    <row r="75" spans="1:7" outlineLevel="1" x14ac:dyDescent="0.2">
      <c r="A75" s="218" t="s">
        <v>164</v>
      </c>
      <c r="B75" s="32"/>
      <c r="C75" s="33">
        <v>4855548</v>
      </c>
      <c r="D75" s="33">
        <v>5568042</v>
      </c>
    </row>
    <row r="76" spans="1:7" outlineLevel="1" x14ac:dyDescent="0.2">
      <c r="A76" s="31" t="s">
        <v>166</v>
      </c>
      <c r="B76" s="32"/>
      <c r="C76" s="33"/>
      <c r="D76" s="33"/>
      <c r="E76" s="34"/>
    </row>
    <row r="77" spans="1:7" s="24" customFormat="1" x14ac:dyDescent="0.2">
      <c r="A77" s="221" t="s">
        <v>167</v>
      </c>
      <c r="B77" s="37">
        <v>200</v>
      </c>
      <c r="C77" s="38">
        <f>C46+C53+C54+C55+C56+C57+C60+C61+C64+C650+C66+C67+C68+C69+C70+C71+C72+C73+C65</f>
        <v>37031921</v>
      </c>
      <c r="D77" s="38">
        <f>D46+D53+D54+D55+D56+D57+D60+D61+D64+D650+D66+D67+D68+D69+D70+D71+D72+D73+D65</f>
        <v>40034262</v>
      </c>
      <c r="E77" s="23"/>
      <c r="F77" s="23"/>
    </row>
    <row r="78" spans="1:7" s="24" customFormat="1" x14ac:dyDescent="0.2">
      <c r="A78" s="221" t="s">
        <v>168</v>
      </c>
      <c r="B78" s="21"/>
      <c r="C78" s="38">
        <f>C77+C44+C43</f>
        <v>111988788</v>
      </c>
      <c r="D78" s="38">
        <f>D77+D44+D43</f>
        <v>86086153</v>
      </c>
      <c r="E78" s="23"/>
      <c r="F78" s="23"/>
    </row>
    <row r="79" spans="1:7" s="41" customFormat="1" x14ac:dyDescent="0.2">
      <c r="A79" s="223" t="s">
        <v>169</v>
      </c>
      <c r="B79" s="222" t="s">
        <v>114</v>
      </c>
      <c r="C79" s="39"/>
      <c r="D79" s="39"/>
      <c r="E79" s="40"/>
      <c r="F79" s="40"/>
    </row>
    <row r="80" spans="1:7" s="24" customFormat="1" x14ac:dyDescent="0.2">
      <c r="A80" s="215" t="s">
        <v>170</v>
      </c>
      <c r="B80" s="21"/>
      <c r="C80" s="22"/>
      <c r="D80" s="22"/>
      <c r="E80" s="23"/>
      <c r="F80" s="23"/>
    </row>
    <row r="81" spans="1:6" x14ac:dyDescent="0.2">
      <c r="A81" s="213" t="s">
        <v>171</v>
      </c>
      <c r="B81" s="26">
        <v>210</v>
      </c>
      <c r="C81" s="29">
        <f>SUM(C82:C85)</f>
        <v>265770</v>
      </c>
      <c r="D81" s="29">
        <f>SUM(D82:D85)</f>
        <v>241131</v>
      </c>
    </row>
    <row r="82" spans="1:6" s="35" customFormat="1" outlineLevel="2" x14ac:dyDescent="0.2">
      <c r="A82" s="214" t="s">
        <v>172</v>
      </c>
      <c r="B82" s="32"/>
      <c r="C82" s="33"/>
      <c r="D82" s="33"/>
      <c r="E82" s="4"/>
      <c r="F82" s="4"/>
    </row>
    <row r="83" spans="1:6" s="35" customFormat="1" outlineLevel="2" x14ac:dyDescent="0.2">
      <c r="A83" s="224" t="s">
        <v>173</v>
      </c>
      <c r="B83" s="32"/>
      <c r="C83" s="33">
        <v>17804</v>
      </c>
      <c r="D83" s="33">
        <v>12793</v>
      </c>
      <c r="E83" s="34"/>
      <c r="F83" s="34"/>
    </row>
    <row r="84" spans="1:6" s="35" customFormat="1" outlineLevel="2" x14ac:dyDescent="0.2">
      <c r="A84" s="214" t="s">
        <v>174</v>
      </c>
      <c r="B84" s="32"/>
      <c r="C84" s="33"/>
      <c r="D84" s="33"/>
      <c r="E84" s="34"/>
      <c r="F84" s="34"/>
    </row>
    <row r="85" spans="1:6" s="35" customFormat="1" outlineLevel="2" x14ac:dyDescent="0.2">
      <c r="A85" s="214" t="s">
        <v>175</v>
      </c>
      <c r="B85" s="32"/>
      <c r="C85" s="33">
        <v>247966</v>
      </c>
      <c r="D85" s="33">
        <v>228338</v>
      </c>
      <c r="E85" s="34"/>
      <c r="F85" s="34"/>
    </row>
    <row r="86" spans="1:6" s="35" customFormat="1" outlineLevel="2" x14ac:dyDescent="0.2">
      <c r="A86" s="213" t="s">
        <v>176</v>
      </c>
      <c r="B86" s="26">
        <v>211</v>
      </c>
      <c r="C86" s="33"/>
      <c r="D86" s="33"/>
      <c r="E86" s="34"/>
      <c r="F86" s="34"/>
    </row>
    <row r="87" spans="1:6" x14ac:dyDescent="0.2">
      <c r="A87" s="213" t="s">
        <v>148</v>
      </c>
      <c r="B87" s="26">
        <v>212</v>
      </c>
      <c r="C87" s="28"/>
      <c r="D87" s="28"/>
    </row>
    <row r="88" spans="1:6" x14ac:dyDescent="0.2">
      <c r="A88" s="213" t="s">
        <v>177</v>
      </c>
      <c r="B88" s="26">
        <v>213</v>
      </c>
      <c r="C88" s="29">
        <f>SUM(C89:C90)</f>
        <v>0</v>
      </c>
      <c r="D88" s="29">
        <f>SUM(D89:D90)</f>
        <v>0</v>
      </c>
    </row>
    <row r="89" spans="1:6" s="35" customFormat="1" outlineLevel="1" x14ac:dyDescent="0.2">
      <c r="A89" s="218" t="s">
        <v>178</v>
      </c>
      <c r="B89" s="32"/>
      <c r="C89" s="33"/>
      <c r="D89" s="33"/>
      <c r="E89" s="4"/>
      <c r="F89" s="4"/>
    </row>
    <row r="90" spans="1:6" s="35" customFormat="1" outlineLevel="1" x14ac:dyDescent="0.2">
      <c r="A90" s="214" t="s">
        <v>179</v>
      </c>
      <c r="B90" s="32"/>
      <c r="C90" s="33"/>
      <c r="D90" s="33"/>
      <c r="E90" s="4"/>
      <c r="F90" s="34"/>
    </row>
    <row r="91" spans="1:6" x14ac:dyDescent="0.2">
      <c r="A91" s="213" t="s">
        <v>180</v>
      </c>
      <c r="B91" s="26">
        <v>214</v>
      </c>
      <c r="C91" s="29">
        <f>C92+C93</f>
        <v>9267444</v>
      </c>
      <c r="D91" s="29">
        <f>D92+D93</f>
        <v>2193258</v>
      </c>
    </row>
    <row r="92" spans="1:6" s="35" customFormat="1" outlineLevel="1" x14ac:dyDescent="0.2">
      <c r="A92" s="214" t="s">
        <v>181</v>
      </c>
      <c r="B92" s="32"/>
      <c r="C92" s="33">
        <v>8472925</v>
      </c>
      <c r="D92" s="33">
        <v>1339120</v>
      </c>
      <c r="E92" s="34"/>
      <c r="F92" s="34"/>
    </row>
    <row r="93" spans="1:6" s="35" customFormat="1" outlineLevel="1" x14ac:dyDescent="0.2">
      <c r="A93" s="214" t="s">
        <v>182</v>
      </c>
      <c r="B93" s="32"/>
      <c r="C93" s="33">
        <v>794519</v>
      </c>
      <c r="D93" s="33">
        <v>854138</v>
      </c>
      <c r="E93" s="34"/>
      <c r="F93" s="34"/>
    </row>
    <row r="94" spans="1:6" x14ac:dyDescent="0.2">
      <c r="A94" s="213" t="s">
        <v>183</v>
      </c>
      <c r="B94" s="26">
        <v>215</v>
      </c>
      <c r="C94" s="28">
        <v>2442389</v>
      </c>
      <c r="D94" s="28">
        <v>2196816</v>
      </c>
    </row>
    <row r="95" spans="1:6" x14ac:dyDescent="0.2">
      <c r="A95" s="213" t="s">
        <v>184</v>
      </c>
      <c r="B95" s="26">
        <v>216</v>
      </c>
      <c r="C95" s="28">
        <v>19621</v>
      </c>
      <c r="D95" s="28">
        <v>34173</v>
      </c>
    </row>
    <row r="96" spans="1:6" x14ac:dyDescent="0.2">
      <c r="A96" s="213" t="s">
        <v>185</v>
      </c>
      <c r="B96" s="26">
        <v>217</v>
      </c>
      <c r="C96" s="28">
        <v>687358</v>
      </c>
      <c r="D96" s="28">
        <v>592581</v>
      </c>
    </row>
    <row r="97" spans="1:7" x14ac:dyDescent="0.2">
      <c r="A97" s="213" t="s">
        <v>186</v>
      </c>
      <c r="B97" s="26">
        <v>218</v>
      </c>
      <c r="C97" s="28">
        <v>4038</v>
      </c>
      <c r="D97" s="28">
        <v>1718</v>
      </c>
    </row>
    <row r="98" spans="1:7" x14ac:dyDescent="0.2">
      <c r="A98" s="213" t="s">
        <v>187</v>
      </c>
      <c r="B98" s="26">
        <v>219</v>
      </c>
      <c r="C98" s="28">
        <v>17392251</v>
      </c>
      <c r="D98" s="28">
        <v>817769</v>
      </c>
    </row>
    <row r="99" spans="1:7" x14ac:dyDescent="0.2">
      <c r="A99" s="213" t="s">
        <v>188</v>
      </c>
      <c r="B99" s="26">
        <v>220</v>
      </c>
      <c r="C99" s="28"/>
      <c r="D99" s="28"/>
    </row>
    <row r="100" spans="1:7" x14ac:dyDescent="0.2">
      <c r="A100" s="213" t="s">
        <v>189</v>
      </c>
      <c r="B100" s="26">
        <v>221</v>
      </c>
      <c r="C100" s="28">
        <v>50328</v>
      </c>
      <c r="D100" s="28">
        <v>50321</v>
      </c>
    </row>
    <row r="101" spans="1:7" x14ac:dyDescent="0.2">
      <c r="A101" s="213" t="s">
        <v>190</v>
      </c>
      <c r="B101" s="26">
        <v>222</v>
      </c>
      <c r="C101" s="28">
        <f>SUM(C102:C103)</f>
        <v>1110852</v>
      </c>
      <c r="D101" s="28">
        <f>SUM(D102:D103)</f>
        <v>917269</v>
      </c>
      <c r="G101" s="35"/>
    </row>
    <row r="102" spans="1:7" x14ac:dyDescent="0.2">
      <c r="A102" s="25" t="s">
        <v>191</v>
      </c>
      <c r="B102" s="26"/>
      <c r="C102" s="28">
        <v>522875</v>
      </c>
      <c r="D102" s="28">
        <v>347052</v>
      </c>
      <c r="G102" s="35"/>
    </row>
    <row r="103" spans="1:7" x14ac:dyDescent="0.2">
      <c r="A103" s="25" t="s">
        <v>139</v>
      </c>
      <c r="B103" s="26"/>
      <c r="C103" s="28">
        <v>587977</v>
      </c>
      <c r="D103" s="28">
        <v>570217</v>
      </c>
      <c r="E103" s="34"/>
      <c r="G103" s="35"/>
    </row>
    <row r="104" spans="1:7" s="24" customFormat="1" x14ac:dyDescent="0.2">
      <c r="A104" s="215" t="s">
        <v>192</v>
      </c>
      <c r="B104" s="37">
        <v>300</v>
      </c>
      <c r="C104" s="38">
        <f>SUM(C80:C101)-SUM(C82:C85)-SUM(C89:C90)-SUM(C92:C93)</f>
        <v>31240051</v>
      </c>
      <c r="D104" s="38">
        <f>SUM(D80:D101)-SUM(D82:D85)-SUM(D89:D90)-SUM(D92:D93)</f>
        <v>7045036</v>
      </c>
      <c r="E104" s="23"/>
      <c r="F104" s="23"/>
    </row>
    <row r="105" spans="1:7" s="24" customFormat="1" x14ac:dyDescent="0.2">
      <c r="A105" s="215" t="s">
        <v>193</v>
      </c>
      <c r="B105" s="37">
        <v>301</v>
      </c>
      <c r="C105" s="22"/>
      <c r="D105" s="22"/>
      <c r="E105" s="23"/>
      <c r="F105" s="23"/>
    </row>
    <row r="106" spans="1:7" s="24" customFormat="1" x14ac:dyDescent="0.2">
      <c r="A106" s="215" t="s">
        <v>194</v>
      </c>
      <c r="B106" s="21"/>
      <c r="C106" s="22"/>
      <c r="D106" s="22"/>
      <c r="E106" s="23"/>
      <c r="F106" s="23"/>
    </row>
    <row r="107" spans="1:7" x14ac:dyDescent="0.2">
      <c r="A107" s="213" t="s">
        <v>195</v>
      </c>
      <c r="B107" s="26">
        <v>310</v>
      </c>
      <c r="C107" s="42">
        <f>SUM(C108:C111)</f>
        <v>447724</v>
      </c>
      <c r="D107" s="42">
        <f>SUM(D108:D111)</f>
        <v>421813</v>
      </c>
    </row>
    <row r="108" spans="1:7" s="35" customFormat="1" outlineLevel="2" x14ac:dyDescent="0.2">
      <c r="A108" s="225" t="s">
        <v>196</v>
      </c>
      <c r="B108" s="32"/>
      <c r="C108" s="33"/>
      <c r="D108" s="33"/>
      <c r="E108" s="4"/>
      <c r="F108" s="4"/>
    </row>
    <row r="109" spans="1:7" s="35" customFormat="1" outlineLevel="2" x14ac:dyDescent="0.2">
      <c r="A109" s="226" t="s">
        <v>197</v>
      </c>
      <c r="B109" s="32"/>
      <c r="C109" s="33">
        <v>182897</v>
      </c>
      <c r="D109" s="33">
        <v>156986</v>
      </c>
      <c r="E109" s="34"/>
      <c r="F109" s="34"/>
    </row>
    <row r="110" spans="1:7" s="35" customFormat="1" outlineLevel="2" x14ac:dyDescent="0.2">
      <c r="A110" s="225" t="s">
        <v>198</v>
      </c>
      <c r="B110" s="32"/>
      <c r="C110" s="33"/>
      <c r="D110" s="33"/>
      <c r="E110" s="34"/>
      <c r="F110" s="34"/>
    </row>
    <row r="111" spans="1:7" s="35" customFormat="1" outlineLevel="2" x14ac:dyDescent="0.2">
      <c r="A111" s="214" t="s">
        <v>199</v>
      </c>
      <c r="B111" s="32"/>
      <c r="C111" s="33">
        <v>264827</v>
      </c>
      <c r="D111" s="33">
        <v>264827</v>
      </c>
      <c r="E111" s="34"/>
      <c r="F111" s="34"/>
    </row>
    <row r="112" spans="1:7" s="35" customFormat="1" outlineLevel="2" x14ac:dyDescent="0.2">
      <c r="A112" s="213" t="s">
        <v>200</v>
      </c>
      <c r="B112" s="26">
        <v>311</v>
      </c>
      <c r="C112" s="33"/>
      <c r="D112" s="33"/>
      <c r="E112" s="34"/>
      <c r="F112" s="34"/>
    </row>
    <row r="113" spans="1:7" x14ac:dyDescent="0.2">
      <c r="A113" s="213" t="s">
        <v>148</v>
      </c>
      <c r="B113" s="26">
        <v>312</v>
      </c>
      <c r="C113" s="28"/>
      <c r="D113" s="28"/>
    </row>
    <row r="114" spans="1:7" x14ac:dyDescent="0.2">
      <c r="A114" s="213" t="s">
        <v>201</v>
      </c>
      <c r="B114" s="26">
        <v>313</v>
      </c>
      <c r="C114" s="42">
        <f>SUM(C115:C116)</f>
        <v>108057</v>
      </c>
      <c r="D114" s="42">
        <f>SUM(D115:D116)</f>
        <v>201740</v>
      </c>
    </row>
    <row r="115" spans="1:7" s="35" customFormat="1" outlineLevel="1" x14ac:dyDescent="0.2">
      <c r="A115" s="218" t="s">
        <v>178</v>
      </c>
      <c r="B115" s="32"/>
      <c r="C115" s="33"/>
      <c r="D115" s="33"/>
      <c r="E115" s="34"/>
      <c r="F115" s="34"/>
    </row>
    <row r="116" spans="1:7" s="35" customFormat="1" outlineLevel="1" x14ac:dyDescent="0.2">
      <c r="A116" s="214" t="s">
        <v>179</v>
      </c>
      <c r="B116" s="32"/>
      <c r="C116" s="33">
        <v>108057</v>
      </c>
      <c r="D116" s="33">
        <v>201740</v>
      </c>
      <c r="E116" s="34"/>
      <c r="F116" s="34"/>
    </row>
    <row r="117" spans="1:7" x14ac:dyDescent="0.2">
      <c r="A117" s="213" t="s">
        <v>202</v>
      </c>
      <c r="B117" s="26">
        <v>314</v>
      </c>
      <c r="C117" s="42">
        <f>SUM(C118:C119)</f>
        <v>0</v>
      </c>
      <c r="D117" s="42">
        <f>SUM(D118:D119)</f>
        <v>0</v>
      </c>
    </row>
    <row r="118" spans="1:7" s="35" customFormat="1" outlineLevel="1" x14ac:dyDescent="0.2">
      <c r="A118" s="218" t="s">
        <v>181</v>
      </c>
      <c r="B118" s="32"/>
      <c r="C118" s="33"/>
      <c r="D118" s="33"/>
      <c r="E118" s="34"/>
      <c r="F118" s="34"/>
    </row>
    <row r="119" spans="1:7" s="35" customFormat="1" outlineLevel="1" x14ac:dyDescent="0.2">
      <c r="A119" s="214" t="s">
        <v>182</v>
      </c>
      <c r="B119" s="32"/>
      <c r="C119" s="33"/>
      <c r="D119" s="33"/>
      <c r="E119" s="34"/>
      <c r="F119" s="34"/>
    </row>
    <row r="120" spans="1:7" x14ac:dyDescent="0.2">
      <c r="A120" s="213" t="s">
        <v>203</v>
      </c>
      <c r="B120" s="26">
        <v>315</v>
      </c>
      <c r="C120" s="28">
        <v>1468689</v>
      </c>
      <c r="D120" s="28">
        <v>3258606</v>
      </c>
    </row>
    <row r="121" spans="1:7" x14ac:dyDescent="0.2">
      <c r="A121" s="213" t="s">
        <v>204</v>
      </c>
      <c r="B121" s="26">
        <v>316</v>
      </c>
      <c r="C121" s="28">
        <v>1804842</v>
      </c>
      <c r="D121" s="28">
        <v>1728039</v>
      </c>
    </row>
    <row r="122" spans="1:7" x14ac:dyDescent="0.2">
      <c r="A122" s="213" t="s">
        <v>185</v>
      </c>
      <c r="B122" s="26">
        <v>317</v>
      </c>
      <c r="C122" s="28">
        <v>204778</v>
      </c>
      <c r="D122" s="28">
        <v>197809</v>
      </c>
    </row>
    <row r="123" spans="1:7" ht="15" customHeight="1" x14ac:dyDescent="0.2">
      <c r="A123" s="213" t="s">
        <v>205</v>
      </c>
      <c r="B123" s="26">
        <v>318</v>
      </c>
      <c r="C123" s="28"/>
      <c r="D123" s="28"/>
    </row>
    <row r="124" spans="1:7" x14ac:dyDescent="0.2">
      <c r="A124" s="213" t="s">
        <v>206</v>
      </c>
      <c r="B124" s="26">
        <v>319</v>
      </c>
      <c r="C124" s="28"/>
      <c r="D124" s="28"/>
    </row>
    <row r="125" spans="1:7" x14ac:dyDescent="0.2">
      <c r="A125" s="213" t="s">
        <v>188</v>
      </c>
      <c r="B125" s="26">
        <v>320</v>
      </c>
      <c r="C125" s="28"/>
      <c r="D125" s="28"/>
    </row>
    <row r="126" spans="1:7" x14ac:dyDescent="0.2">
      <c r="A126" s="213" t="s">
        <v>207</v>
      </c>
      <c r="B126" s="26">
        <v>321</v>
      </c>
      <c r="C126" s="28">
        <f>SUM(C127:C128)</f>
        <v>1355796</v>
      </c>
      <c r="D126" s="28">
        <f>SUM(D127:D128)</f>
        <v>1308257</v>
      </c>
      <c r="G126" s="35"/>
    </row>
    <row r="127" spans="1:7" x14ac:dyDescent="0.2">
      <c r="A127" s="25" t="s">
        <v>208</v>
      </c>
      <c r="B127" s="26"/>
      <c r="C127" s="28">
        <v>1355796</v>
      </c>
      <c r="D127" s="28">
        <v>1308257</v>
      </c>
      <c r="G127" s="35"/>
    </row>
    <row r="128" spans="1:7" x14ac:dyDescent="0.2">
      <c r="A128" s="25" t="s">
        <v>139</v>
      </c>
      <c r="B128" s="26"/>
      <c r="C128" s="28"/>
      <c r="D128" s="28"/>
      <c r="G128" s="35"/>
    </row>
    <row r="129" spans="1:6" s="24" customFormat="1" x14ac:dyDescent="0.2">
      <c r="A129" s="215" t="s">
        <v>209</v>
      </c>
      <c r="B129" s="37">
        <v>400</v>
      </c>
      <c r="C129" s="38">
        <f>C107+C113+C114+C117+C120+C121+C126+C122+C123+C124+C125</f>
        <v>5389886</v>
      </c>
      <c r="D129" s="38">
        <f>D107+D113+D114+D117+D120+D121+D126+D122+D123+D124+D125</f>
        <v>7116264</v>
      </c>
      <c r="E129" s="23"/>
      <c r="F129" s="23"/>
    </row>
    <row r="130" spans="1:6" s="24" customFormat="1" x14ac:dyDescent="0.2">
      <c r="A130" s="215" t="s">
        <v>210</v>
      </c>
      <c r="B130" s="21"/>
      <c r="C130" s="22"/>
      <c r="D130" s="22"/>
      <c r="E130" s="23"/>
      <c r="F130" s="23"/>
    </row>
    <row r="131" spans="1:6" x14ac:dyDescent="0.2">
      <c r="A131" s="213" t="s">
        <v>211</v>
      </c>
      <c r="B131" s="26">
        <v>410</v>
      </c>
      <c r="C131" s="28">
        <v>4405169</v>
      </c>
      <c r="D131" s="28">
        <v>2755985</v>
      </c>
    </row>
    <row r="132" spans="1:6" x14ac:dyDescent="0.2">
      <c r="A132" s="213" t="s">
        <v>212</v>
      </c>
      <c r="B132" s="26">
        <v>411</v>
      </c>
      <c r="C132" s="28"/>
      <c r="D132" s="28"/>
    </row>
    <row r="133" spans="1:6" x14ac:dyDescent="0.2">
      <c r="A133" s="213" t="s">
        <v>213</v>
      </c>
      <c r="B133" s="26">
        <v>412</v>
      </c>
      <c r="C133" s="28"/>
      <c r="D133" s="28"/>
    </row>
    <row r="134" spans="1:6" x14ac:dyDescent="0.2">
      <c r="A134" s="213" t="s">
        <v>214</v>
      </c>
      <c r="B134" s="26">
        <v>413</v>
      </c>
      <c r="C134" s="28">
        <v>263158</v>
      </c>
      <c r="D134" s="28">
        <v>232835</v>
      </c>
    </row>
    <row r="135" spans="1:6" x14ac:dyDescent="0.2">
      <c r="A135" s="213" t="s">
        <v>215</v>
      </c>
      <c r="B135" s="26">
        <v>414</v>
      </c>
      <c r="C135" s="28">
        <v>70690524</v>
      </c>
      <c r="D135" s="28">
        <v>68936033</v>
      </c>
    </row>
    <row r="136" spans="1:6" x14ac:dyDescent="0.2">
      <c r="A136" s="213" t="s">
        <v>216</v>
      </c>
      <c r="B136" s="26">
        <v>415</v>
      </c>
      <c r="C136" s="28"/>
      <c r="D136" s="28"/>
    </row>
    <row r="137" spans="1:6" s="24" customFormat="1" x14ac:dyDescent="0.2">
      <c r="A137" s="215" t="s">
        <v>217</v>
      </c>
      <c r="B137" s="37">
        <v>420</v>
      </c>
      <c r="C137" s="38">
        <f>SUM(C130:C136)</f>
        <v>75358851</v>
      </c>
      <c r="D137" s="38">
        <f>SUM(D130:D136)</f>
        <v>71924853</v>
      </c>
      <c r="E137" s="23"/>
      <c r="F137" s="23"/>
    </row>
    <row r="138" spans="1:6" s="24" customFormat="1" x14ac:dyDescent="0.2">
      <c r="A138" s="215" t="s">
        <v>218</v>
      </c>
      <c r="B138" s="37">
        <v>421</v>
      </c>
      <c r="C138" s="22"/>
      <c r="D138" s="22"/>
      <c r="E138" s="23"/>
      <c r="F138" s="23"/>
    </row>
    <row r="139" spans="1:6" s="24" customFormat="1" x14ac:dyDescent="0.2">
      <c r="A139" s="215" t="s">
        <v>219</v>
      </c>
      <c r="B139" s="37">
        <v>500</v>
      </c>
      <c r="C139" s="38">
        <f>C137+C138</f>
        <v>75358851</v>
      </c>
      <c r="D139" s="38">
        <f>D137+D138</f>
        <v>71924853</v>
      </c>
      <c r="E139" s="23"/>
      <c r="F139" s="23"/>
    </row>
    <row r="140" spans="1:6" s="24" customFormat="1" x14ac:dyDescent="0.2">
      <c r="A140" s="215" t="s">
        <v>220</v>
      </c>
      <c r="B140" s="37"/>
      <c r="C140" s="38">
        <f>C104+C129+C139</f>
        <v>111988788</v>
      </c>
      <c r="D140" s="38">
        <f>D104+D129+D139</f>
        <v>86086153</v>
      </c>
      <c r="E140" s="23"/>
      <c r="F140" s="23"/>
    </row>
    <row r="141" spans="1:6" s="24" customFormat="1" x14ac:dyDescent="0.2">
      <c r="A141" s="43"/>
      <c r="B141" s="44"/>
      <c r="C141" s="45"/>
      <c r="D141" s="45"/>
      <c r="E141" s="23"/>
      <c r="F141" s="23"/>
    </row>
    <row r="142" spans="1:6" x14ac:dyDescent="0.2">
      <c r="A142" s="16"/>
      <c r="B142" s="46"/>
      <c r="C142" s="47"/>
      <c r="D142" s="47"/>
    </row>
    <row r="143" spans="1:6" s="10" customFormat="1" x14ac:dyDescent="0.2">
      <c r="A143" s="48" t="s">
        <v>101</v>
      </c>
      <c r="B143" s="14"/>
      <c r="C143" s="14"/>
      <c r="D143" s="14"/>
      <c r="E143" s="4"/>
      <c r="F143" s="4"/>
    </row>
    <row r="144" spans="1:6" s="10" customFormat="1" ht="15" x14ac:dyDescent="0.35">
      <c r="A144" s="48" t="s">
        <v>102</v>
      </c>
      <c r="B144" s="49"/>
      <c r="C144" s="50" t="s">
        <v>103</v>
      </c>
      <c r="D144" s="50"/>
      <c r="E144" s="4"/>
      <c r="F144" s="4"/>
    </row>
    <row r="145" spans="1:6" s="10" customFormat="1" x14ac:dyDescent="0.2">
      <c r="A145" s="51"/>
      <c r="B145" s="46"/>
      <c r="C145" s="46"/>
      <c r="D145" s="52"/>
      <c r="E145" s="4"/>
      <c r="F145" s="4"/>
    </row>
    <row r="146" spans="1:6" s="10" customFormat="1" x14ac:dyDescent="0.2">
      <c r="A146" s="53"/>
      <c r="B146" s="2"/>
      <c r="C146" s="3"/>
      <c r="D146" s="11"/>
      <c r="E146" s="4"/>
      <c r="F146" s="4"/>
    </row>
    <row r="147" spans="1:6" s="10" customFormat="1" x14ac:dyDescent="0.2">
      <c r="A147" s="53" t="s">
        <v>104</v>
      </c>
      <c r="B147" s="24"/>
      <c r="C147" s="50" t="s">
        <v>105</v>
      </c>
      <c r="D147" s="54"/>
      <c r="E147" s="4"/>
      <c r="F147" s="4"/>
    </row>
    <row r="148" spans="1:6" ht="15" x14ac:dyDescent="0.2">
      <c r="A148" s="55"/>
      <c r="C148" s="56"/>
    </row>
    <row r="149" spans="1:6" x14ac:dyDescent="0.2">
      <c r="A149" s="57" t="s">
        <v>100</v>
      </c>
    </row>
    <row r="150" spans="1:6" x14ac:dyDescent="0.2">
      <c r="A150" s="58"/>
      <c r="B150" s="59"/>
      <c r="C150" s="60"/>
      <c r="D150" s="61"/>
    </row>
  </sheetData>
  <mergeCells count="5">
    <mergeCell ref="A18:A19"/>
    <mergeCell ref="B18:B19"/>
    <mergeCell ref="C18:C19"/>
    <mergeCell ref="D18:D19"/>
    <mergeCell ref="C13:D1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7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view="pageBreakPreview" zoomScale="80" zoomScaleNormal="75" zoomScaleSheetLayoutView="80" workbookViewId="0">
      <selection activeCell="E28" sqref="E1:O1048576"/>
    </sheetView>
  </sheetViews>
  <sheetFormatPr defaultColWidth="9.28515625" defaultRowHeight="12.75" x14ac:dyDescent="0.2"/>
  <cols>
    <col min="1" max="1" width="64" style="68" customWidth="1"/>
    <col min="2" max="2" width="7.7109375" style="68" customWidth="1"/>
    <col min="3" max="3" width="22.28515625" style="68" customWidth="1"/>
    <col min="4" max="4" width="21.140625" style="68" customWidth="1"/>
    <col min="5" max="5" width="14.85546875" style="64" customWidth="1"/>
    <col min="6" max="6" width="11.28515625" style="65" bestFit="1" customWidth="1"/>
    <col min="7" max="7" width="14.5703125" style="66" customWidth="1"/>
    <col min="8" max="8" width="9.28515625" style="67"/>
    <col min="9" max="10" width="9.28515625" style="68"/>
    <col min="11" max="11" width="9.28515625" style="68" customWidth="1"/>
    <col min="12" max="16" width="9.28515625" style="68"/>
    <col min="17" max="17" width="9.28515625" style="68" customWidth="1"/>
    <col min="18" max="20" width="9.28515625" style="68"/>
    <col min="21" max="21" width="9.28515625" style="68" customWidth="1"/>
    <col min="22" max="23" width="9.28515625" style="68"/>
    <col min="24" max="25" width="9.28515625" style="68" customWidth="1"/>
    <col min="26" max="46" width="9.28515625" style="68"/>
    <col min="47" max="47" width="9.28515625" style="68" customWidth="1"/>
    <col min="48" max="54" width="9.28515625" style="68"/>
    <col min="55" max="55" width="9.28515625" style="68" customWidth="1"/>
    <col min="56" max="88" width="9.28515625" style="68"/>
    <col min="89" max="89" width="9.28515625" style="68" customWidth="1"/>
    <col min="90" max="16384" width="9.28515625" style="68"/>
  </cols>
  <sheetData>
    <row r="1" spans="1:8" x14ac:dyDescent="0.2">
      <c r="A1" s="62"/>
      <c r="B1" s="62"/>
      <c r="C1" s="62"/>
      <c r="D1" s="63" t="s">
        <v>226</v>
      </c>
    </row>
    <row r="2" spans="1:8" x14ac:dyDescent="0.2">
      <c r="A2" s="161"/>
      <c r="B2" s="161"/>
      <c r="C2" s="160"/>
      <c r="D2" s="63" t="s">
        <v>227</v>
      </c>
    </row>
    <row r="3" spans="1:8" x14ac:dyDescent="0.2">
      <c r="A3" s="161"/>
      <c r="B3" s="161"/>
      <c r="C3" s="160"/>
      <c r="D3" s="63" t="s">
        <v>228</v>
      </c>
    </row>
    <row r="4" spans="1:8" x14ac:dyDescent="0.2">
      <c r="A4" s="161"/>
      <c r="B4" s="161"/>
      <c r="C4" s="160"/>
      <c r="D4" s="63" t="s">
        <v>229</v>
      </c>
    </row>
    <row r="5" spans="1:8" x14ac:dyDescent="0.2">
      <c r="A5" s="62"/>
      <c r="B5" s="62"/>
      <c r="C5" s="62"/>
      <c r="D5" s="69" t="s">
        <v>230</v>
      </c>
    </row>
    <row r="6" spans="1:8" x14ac:dyDescent="0.2">
      <c r="A6" s="62"/>
      <c r="B6" s="62"/>
      <c r="C6" s="62"/>
      <c r="D6" s="62"/>
    </row>
    <row r="7" spans="1:8" x14ac:dyDescent="0.2">
      <c r="A7" s="227" t="s">
        <v>231</v>
      </c>
      <c r="B7" s="70"/>
      <c r="C7" s="70"/>
      <c r="D7" s="70"/>
    </row>
    <row r="8" spans="1:8" x14ac:dyDescent="0.2">
      <c r="A8" s="227" t="s">
        <v>232</v>
      </c>
      <c r="B8" s="70"/>
      <c r="C8" s="3" t="str">
        <f>Ф1!C6</f>
        <v>Ulba Metallurgical Plant JSC</v>
      </c>
    </row>
    <row r="9" spans="1:8" x14ac:dyDescent="0.2">
      <c r="A9" s="227" t="s">
        <v>233</v>
      </c>
      <c r="B9" s="70"/>
      <c r="C9" s="15">
        <f>Ф1!C16</f>
        <v>44561</v>
      </c>
      <c r="D9" s="70"/>
    </row>
    <row r="10" spans="1:8" x14ac:dyDescent="0.2">
      <c r="A10" s="71"/>
      <c r="B10" s="71"/>
      <c r="C10" s="71"/>
      <c r="D10" s="228" t="s">
        <v>237</v>
      </c>
    </row>
    <row r="11" spans="1:8" s="76" customFormat="1" ht="25.5" customHeight="1" x14ac:dyDescent="0.2">
      <c r="A11" s="270" t="s">
        <v>234</v>
      </c>
      <c r="B11" s="272" t="s">
        <v>114</v>
      </c>
      <c r="C11" s="272" t="s">
        <v>235</v>
      </c>
      <c r="D11" s="272" t="s">
        <v>236</v>
      </c>
      <c r="E11" s="72"/>
      <c r="F11" s="73"/>
      <c r="G11" s="74"/>
      <c r="H11" s="75"/>
    </row>
    <row r="12" spans="1:8" s="76" customFormat="1" x14ac:dyDescent="0.2">
      <c r="A12" s="271"/>
      <c r="B12" s="273"/>
      <c r="C12" s="273"/>
      <c r="D12" s="273"/>
      <c r="E12" s="77"/>
      <c r="F12" s="77"/>
      <c r="G12" s="78"/>
      <c r="H12" s="75"/>
    </row>
    <row r="13" spans="1:8" x14ac:dyDescent="0.2">
      <c r="A13" s="229" t="s">
        <v>238</v>
      </c>
      <c r="B13" s="80" t="s">
        <v>1</v>
      </c>
      <c r="C13" s="81">
        <v>60254275</v>
      </c>
      <c r="D13" s="81">
        <v>46337557</v>
      </c>
      <c r="E13" s="82"/>
    </row>
    <row r="14" spans="1:8" x14ac:dyDescent="0.2">
      <c r="A14" s="229" t="s">
        <v>239</v>
      </c>
      <c r="B14" s="80" t="s">
        <v>2</v>
      </c>
      <c r="C14" s="81">
        <v>42533853</v>
      </c>
      <c r="D14" s="81">
        <v>30066386</v>
      </c>
      <c r="E14" s="83"/>
      <c r="G14" s="84"/>
    </row>
    <row r="15" spans="1:8" s="91" customFormat="1" x14ac:dyDescent="0.2">
      <c r="A15" s="230" t="s">
        <v>240</v>
      </c>
      <c r="B15" s="85" t="s">
        <v>3</v>
      </c>
      <c r="C15" s="86">
        <f>C13-C14</f>
        <v>17720422</v>
      </c>
      <c r="D15" s="86">
        <f>D13-D14</f>
        <v>16271171</v>
      </c>
      <c r="E15" s="87"/>
      <c r="F15" s="88"/>
      <c r="G15" s="89"/>
      <c r="H15" s="90"/>
    </row>
    <row r="16" spans="1:8" x14ac:dyDescent="0.2">
      <c r="A16" s="231" t="s">
        <v>241</v>
      </c>
      <c r="B16" s="80" t="s">
        <v>4</v>
      </c>
      <c r="C16" s="81">
        <v>1417028</v>
      </c>
      <c r="D16" s="81">
        <v>1278023</v>
      </c>
      <c r="E16" s="83"/>
    </row>
    <row r="17" spans="1:8" x14ac:dyDescent="0.2">
      <c r="A17" s="231" t="s">
        <v>242</v>
      </c>
      <c r="B17" s="80" t="s">
        <v>5</v>
      </c>
      <c r="C17" s="81">
        <v>3417227</v>
      </c>
      <c r="D17" s="81">
        <v>3020946</v>
      </c>
      <c r="E17" s="83"/>
    </row>
    <row r="18" spans="1:8" s="91" customFormat="1" x14ac:dyDescent="0.2">
      <c r="A18" s="232" t="s">
        <v>243</v>
      </c>
      <c r="B18" s="85" t="s">
        <v>11</v>
      </c>
      <c r="C18" s="86">
        <f>C15-C16-C17</f>
        <v>12886167</v>
      </c>
      <c r="D18" s="86">
        <f>D15-D16-D17</f>
        <v>11972202</v>
      </c>
      <c r="E18" s="87"/>
      <c r="F18" s="88"/>
      <c r="G18" s="89"/>
      <c r="H18" s="90"/>
    </row>
    <row r="19" spans="1:8" x14ac:dyDescent="0.2">
      <c r="A19" s="231" t="s">
        <v>244</v>
      </c>
      <c r="B19" s="80" t="s">
        <v>12</v>
      </c>
      <c r="C19" s="81">
        <v>705120</v>
      </c>
      <c r="D19" s="81">
        <v>1503495</v>
      </c>
      <c r="E19" s="83"/>
    </row>
    <row r="20" spans="1:8" x14ac:dyDescent="0.2">
      <c r="A20" s="231" t="s">
        <v>245</v>
      </c>
      <c r="B20" s="80" t="s">
        <v>13</v>
      </c>
      <c r="C20" s="81">
        <v>436386</v>
      </c>
      <c r="D20" s="81">
        <v>589654</v>
      </c>
      <c r="E20" s="83"/>
    </row>
    <row r="21" spans="1:8" ht="25.5" x14ac:dyDescent="0.2">
      <c r="A21" s="231" t="s">
        <v>246</v>
      </c>
      <c r="B21" s="80" t="s">
        <v>14</v>
      </c>
      <c r="C21" s="81">
        <v>-2077780</v>
      </c>
      <c r="D21" s="81">
        <v>-2550104</v>
      </c>
      <c r="E21" s="83"/>
    </row>
    <row r="22" spans="1:8" x14ac:dyDescent="0.2">
      <c r="A22" s="231" t="s">
        <v>247</v>
      </c>
      <c r="B22" s="80" t="s">
        <v>15</v>
      </c>
      <c r="C22" s="81">
        <v>197358</v>
      </c>
      <c r="D22" s="81">
        <v>193694</v>
      </c>
      <c r="E22" s="83"/>
    </row>
    <row r="23" spans="1:8" x14ac:dyDescent="0.2">
      <c r="A23" s="231" t="s">
        <v>248</v>
      </c>
      <c r="B23" s="80" t="s">
        <v>16</v>
      </c>
      <c r="C23" s="81">
        <v>3062372</v>
      </c>
      <c r="D23" s="81">
        <v>1736459</v>
      </c>
      <c r="E23" s="83"/>
    </row>
    <row r="24" spans="1:8" s="91" customFormat="1" x14ac:dyDescent="0.2">
      <c r="A24" s="232" t="s">
        <v>249</v>
      </c>
      <c r="B24" s="85">
        <v>100</v>
      </c>
      <c r="C24" s="86">
        <f>C18+C19-C20+C21+C22-C23</f>
        <v>8212107</v>
      </c>
      <c r="D24" s="86">
        <f>D18+D19-D20+D21+D22-D23</f>
        <v>8793174</v>
      </c>
      <c r="E24" s="87"/>
      <c r="F24" s="88"/>
      <c r="G24" s="89"/>
      <c r="H24" s="90"/>
    </row>
    <row r="25" spans="1:8" x14ac:dyDescent="0.2">
      <c r="A25" s="233" t="s">
        <v>250</v>
      </c>
      <c r="B25" s="80" t="s">
        <v>17</v>
      </c>
      <c r="C25" s="81">
        <v>2606314</v>
      </c>
      <c r="D25" s="81">
        <v>3314496</v>
      </c>
      <c r="E25" s="83"/>
      <c r="F25" s="92"/>
      <c r="G25" s="84"/>
      <c r="H25" s="93"/>
    </row>
    <row r="26" spans="1:8" s="91" customFormat="1" x14ac:dyDescent="0.2">
      <c r="A26" s="232" t="s">
        <v>251</v>
      </c>
      <c r="B26" s="85" t="s">
        <v>18</v>
      </c>
      <c r="C26" s="86">
        <f>C24-C25</f>
        <v>5605793</v>
      </c>
      <c r="D26" s="86">
        <f>D24-D25</f>
        <v>5478678</v>
      </c>
      <c r="E26" s="87"/>
      <c r="F26" s="88"/>
      <c r="G26" s="89"/>
      <c r="H26" s="90"/>
    </row>
    <row r="27" spans="1:8" x14ac:dyDescent="0.2">
      <c r="A27" s="231" t="s">
        <v>252</v>
      </c>
      <c r="B27" s="80" t="s">
        <v>19</v>
      </c>
      <c r="C27" s="81"/>
      <c r="D27" s="81"/>
      <c r="E27" s="83"/>
    </row>
    <row r="28" spans="1:8" s="91" customFormat="1" x14ac:dyDescent="0.2">
      <c r="A28" s="232" t="s">
        <v>253</v>
      </c>
      <c r="B28" s="85">
        <v>300</v>
      </c>
      <c r="C28" s="86">
        <f>C26+C27</f>
        <v>5605793</v>
      </c>
      <c r="D28" s="86">
        <f>D26+D27</f>
        <v>5478678</v>
      </c>
      <c r="E28" s="87"/>
      <c r="F28" s="94"/>
      <c r="G28" s="84"/>
      <c r="H28" s="93"/>
    </row>
    <row r="29" spans="1:8" x14ac:dyDescent="0.2">
      <c r="A29" s="231" t="s">
        <v>254</v>
      </c>
      <c r="B29" s="80"/>
      <c r="C29" s="81">
        <f t="shared" ref="C29:D29" si="0">C28-C30</f>
        <v>5605793</v>
      </c>
      <c r="D29" s="81">
        <f t="shared" si="0"/>
        <v>5478678</v>
      </c>
      <c r="E29" s="83"/>
    </row>
    <row r="30" spans="1:8" x14ac:dyDescent="0.2">
      <c r="A30" s="231" t="s">
        <v>218</v>
      </c>
      <c r="B30" s="80"/>
      <c r="C30" s="81"/>
      <c r="D30" s="81"/>
      <c r="E30" s="83"/>
    </row>
    <row r="31" spans="1:8" x14ac:dyDescent="0.2">
      <c r="A31" s="232" t="s">
        <v>255</v>
      </c>
      <c r="B31" s="85">
        <v>400</v>
      </c>
      <c r="C31" s="86">
        <f>C42+C48</f>
        <v>15758</v>
      </c>
      <c r="D31" s="86">
        <f>D42+D48</f>
        <v>50424</v>
      </c>
      <c r="E31" s="83"/>
      <c r="F31" s="92"/>
      <c r="G31" s="84"/>
      <c r="H31" s="93"/>
    </row>
    <row r="32" spans="1:8" x14ac:dyDescent="0.2">
      <c r="A32" s="233" t="s">
        <v>256</v>
      </c>
      <c r="B32" s="80"/>
      <c r="C32" s="81"/>
      <c r="D32" s="81"/>
    </row>
    <row r="33" spans="1:5" ht="25.5" x14ac:dyDescent="0.2">
      <c r="A33" s="233" t="s">
        <v>257</v>
      </c>
      <c r="B33" s="80">
        <v>410</v>
      </c>
      <c r="C33" s="81"/>
      <c r="D33" s="81"/>
      <c r="E33" s="83"/>
    </row>
    <row r="34" spans="1:5" ht="25.5" x14ac:dyDescent="0.2">
      <c r="A34" s="79" t="s">
        <v>258</v>
      </c>
      <c r="B34" s="80" t="s">
        <v>20</v>
      </c>
      <c r="C34" s="81">
        <v>3829</v>
      </c>
      <c r="D34" s="81"/>
      <c r="E34" s="83"/>
    </row>
    <row r="35" spans="1:5" x14ac:dyDescent="0.2">
      <c r="A35" s="233" t="s">
        <v>259</v>
      </c>
      <c r="B35" s="80" t="s">
        <v>21</v>
      </c>
      <c r="C35" s="81"/>
      <c r="D35" s="81"/>
      <c r="E35" s="83"/>
    </row>
    <row r="36" spans="1:5" x14ac:dyDescent="0.2">
      <c r="A36" s="233" t="s">
        <v>260</v>
      </c>
      <c r="B36" s="80" t="s">
        <v>22</v>
      </c>
      <c r="C36" s="81"/>
      <c r="D36" s="81"/>
      <c r="E36" s="83"/>
    </row>
    <row r="37" spans="1:5" x14ac:dyDescent="0.2">
      <c r="A37" s="233" t="s">
        <v>261</v>
      </c>
      <c r="B37" s="80" t="s">
        <v>23</v>
      </c>
      <c r="C37" s="81">
        <v>30323</v>
      </c>
      <c r="D37" s="81">
        <v>76261</v>
      </c>
      <c r="E37" s="83"/>
    </row>
    <row r="38" spans="1:5" x14ac:dyDescent="0.2">
      <c r="A38" s="233" t="s">
        <v>262</v>
      </c>
      <c r="B38" s="80" t="s">
        <v>24</v>
      </c>
      <c r="C38" s="81"/>
      <c r="D38" s="81"/>
      <c r="E38" s="83"/>
    </row>
    <row r="39" spans="1:5" x14ac:dyDescent="0.2">
      <c r="A39" s="233" t="s">
        <v>263</v>
      </c>
      <c r="B39" s="80" t="s">
        <v>25</v>
      </c>
      <c r="C39" s="81"/>
      <c r="D39" s="81"/>
      <c r="E39" s="83"/>
    </row>
    <row r="40" spans="1:5" x14ac:dyDescent="0.2">
      <c r="A40" s="233" t="s">
        <v>264</v>
      </c>
      <c r="B40" s="80" t="s">
        <v>26</v>
      </c>
      <c r="C40" s="81"/>
      <c r="D40" s="81"/>
      <c r="E40" s="83"/>
    </row>
    <row r="41" spans="1:5" ht="19.149999999999999" customHeight="1" x14ac:dyDescent="0.2">
      <c r="A41" s="233" t="s">
        <v>265</v>
      </c>
      <c r="B41" s="80" t="s">
        <v>27</v>
      </c>
      <c r="C41" s="81"/>
      <c r="D41" s="81"/>
      <c r="E41" s="83"/>
    </row>
    <row r="42" spans="1:5" ht="51.75" customHeight="1" x14ac:dyDescent="0.2">
      <c r="A42" s="232" t="s">
        <v>266</v>
      </c>
      <c r="B42" s="85" t="s">
        <v>28</v>
      </c>
      <c r="C42" s="81">
        <f>SUM(C33:C41)</f>
        <v>34152</v>
      </c>
      <c r="D42" s="81">
        <f>SUM(D33:D41)</f>
        <v>76261</v>
      </c>
      <c r="E42" s="83"/>
    </row>
    <row r="43" spans="1:5" ht="25.5" customHeight="1" x14ac:dyDescent="0.2">
      <c r="A43" s="233" t="s">
        <v>267</v>
      </c>
      <c r="B43" s="80" t="s">
        <v>29</v>
      </c>
      <c r="C43" s="81"/>
      <c r="D43" s="81"/>
      <c r="E43" s="83"/>
    </row>
    <row r="44" spans="1:5" ht="46.5" customHeight="1" x14ac:dyDescent="0.2">
      <c r="A44" s="79" t="s">
        <v>268</v>
      </c>
      <c r="B44" s="80" t="s">
        <v>30</v>
      </c>
      <c r="C44" s="81"/>
      <c r="D44" s="81">
        <v>-497</v>
      </c>
      <c r="E44" s="83"/>
    </row>
    <row r="45" spans="1:5" ht="19.149999999999999" customHeight="1" x14ac:dyDescent="0.2">
      <c r="A45" s="233" t="s">
        <v>269</v>
      </c>
      <c r="B45" s="80" t="s">
        <v>31</v>
      </c>
      <c r="C45" s="81">
        <v>-18394</v>
      </c>
      <c r="D45" s="81">
        <v>-25340</v>
      </c>
      <c r="E45" s="83"/>
    </row>
    <row r="46" spans="1:5" ht="19.149999999999999" customHeight="1" x14ac:dyDescent="0.2">
      <c r="A46" s="233" t="s">
        <v>265</v>
      </c>
      <c r="B46" s="80" t="s">
        <v>32</v>
      </c>
      <c r="C46" s="81"/>
      <c r="D46" s="81"/>
      <c r="E46" s="83"/>
    </row>
    <row r="47" spans="1:5" ht="34.5" customHeight="1" x14ac:dyDescent="0.2">
      <c r="A47" s="233" t="s">
        <v>270</v>
      </c>
      <c r="B47" s="80" t="s">
        <v>33</v>
      </c>
      <c r="C47" s="81"/>
      <c r="D47" s="81"/>
      <c r="E47" s="83"/>
    </row>
    <row r="48" spans="1:5" ht="57.75" customHeight="1" x14ac:dyDescent="0.2">
      <c r="A48" s="232" t="s">
        <v>271</v>
      </c>
      <c r="B48" s="85" t="s">
        <v>34</v>
      </c>
      <c r="C48" s="81">
        <f>SUM(C43:C47)</f>
        <v>-18394</v>
      </c>
      <c r="D48" s="81">
        <f>SUM(D43:D47)</f>
        <v>-25837</v>
      </c>
      <c r="E48" s="83"/>
    </row>
    <row r="49" spans="1:8" s="91" customFormat="1" x14ac:dyDescent="0.2">
      <c r="A49" s="232" t="s">
        <v>272</v>
      </c>
      <c r="B49" s="85">
        <v>500</v>
      </c>
      <c r="C49" s="86">
        <f>C28+C31</f>
        <v>5621551</v>
      </c>
      <c r="D49" s="86">
        <f>D28+D31</f>
        <v>5529102</v>
      </c>
      <c r="E49" s="87"/>
      <c r="F49" s="88"/>
      <c r="G49" s="89"/>
      <c r="H49" s="90"/>
    </row>
    <row r="50" spans="1:8" x14ac:dyDescent="0.2">
      <c r="A50" s="233" t="s">
        <v>273</v>
      </c>
      <c r="B50" s="80"/>
      <c r="C50" s="81"/>
      <c r="D50" s="81"/>
    </row>
    <row r="51" spans="1:8" x14ac:dyDescent="0.2">
      <c r="A51" s="231" t="s">
        <v>274</v>
      </c>
      <c r="B51" s="80"/>
      <c r="C51" s="81">
        <f t="shared" ref="C51:D51" si="1">C49-C52</f>
        <v>5621551</v>
      </c>
      <c r="D51" s="81">
        <f t="shared" si="1"/>
        <v>5529102</v>
      </c>
    </row>
    <row r="52" spans="1:8" x14ac:dyDescent="0.2">
      <c r="A52" s="231" t="s">
        <v>275</v>
      </c>
      <c r="B52" s="80"/>
      <c r="C52" s="81"/>
      <c r="D52" s="95"/>
    </row>
    <row r="53" spans="1:8" s="91" customFormat="1" x14ac:dyDescent="0.2">
      <c r="A53" s="234" t="s">
        <v>276</v>
      </c>
      <c r="B53" s="85" t="s">
        <v>35</v>
      </c>
      <c r="C53" s="96"/>
      <c r="D53" s="97"/>
      <c r="E53" s="98"/>
      <c r="F53" s="88"/>
      <c r="G53" s="89"/>
      <c r="H53" s="90"/>
    </row>
    <row r="54" spans="1:8" x14ac:dyDescent="0.2">
      <c r="A54" s="231" t="s">
        <v>277</v>
      </c>
      <c r="B54" s="80"/>
      <c r="C54" s="81"/>
      <c r="D54" s="95"/>
    </row>
    <row r="55" spans="1:8" x14ac:dyDescent="0.2">
      <c r="A55" s="231" t="s">
        <v>278</v>
      </c>
      <c r="B55" s="80"/>
      <c r="C55" s="81"/>
      <c r="D55" s="95"/>
    </row>
    <row r="56" spans="1:8" x14ac:dyDescent="0.2">
      <c r="A56" s="231" t="s">
        <v>279</v>
      </c>
      <c r="B56" s="99"/>
      <c r="C56" s="100">
        <f t="shared" ref="C56:D56" si="2">C29/2433595</f>
        <v>2.303502842502553</v>
      </c>
      <c r="D56" s="100">
        <f t="shared" si="2"/>
        <v>2.2512694182885813</v>
      </c>
    </row>
    <row r="57" spans="1:8" x14ac:dyDescent="0.2">
      <c r="A57" s="231" t="s">
        <v>280</v>
      </c>
      <c r="B57" s="99"/>
      <c r="C57" s="81"/>
      <c r="D57" s="95"/>
    </row>
    <row r="58" spans="1:8" x14ac:dyDescent="0.2">
      <c r="A58" s="231" t="s">
        <v>281</v>
      </c>
      <c r="B58" s="99"/>
      <c r="C58" s="81"/>
      <c r="D58" s="81"/>
    </row>
    <row r="59" spans="1:8" x14ac:dyDescent="0.2">
      <c r="A59" s="231" t="s">
        <v>279</v>
      </c>
      <c r="B59" s="99"/>
      <c r="C59" s="81"/>
      <c r="D59" s="81"/>
    </row>
    <row r="60" spans="1:8" x14ac:dyDescent="0.2">
      <c r="A60" s="231" t="s">
        <v>280</v>
      </c>
      <c r="B60" s="99"/>
      <c r="C60" s="81"/>
      <c r="D60" s="95"/>
    </row>
    <row r="61" spans="1:8" x14ac:dyDescent="0.2">
      <c r="A61" s="62"/>
      <c r="B61" s="62"/>
      <c r="C61" s="62"/>
      <c r="D61" s="62"/>
    </row>
    <row r="62" spans="1:8" s="46" customFormat="1" ht="15.75" x14ac:dyDescent="0.2">
      <c r="A62" s="101" t="s">
        <v>101</v>
      </c>
      <c r="B62" s="70"/>
      <c r="C62" s="70"/>
      <c r="D62" s="70"/>
      <c r="E62" s="102"/>
      <c r="F62" s="103"/>
      <c r="G62" s="104"/>
      <c r="H62" s="105"/>
    </row>
    <row r="63" spans="1:8" s="46" customFormat="1" ht="15.75" x14ac:dyDescent="0.25">
      <c r="A63" s="106" t="s">
        <v>224</v>
      </c>
      <c r="B63" s="70"/>
      <c r="C63" s="107" t="s">
        <v>103</v>
      </c>
      <c r="D63" s="52"/>
      <c r="E63" s="102"/>
      <c r="F63" s="103"/>
      <c r="G63" s="104"/>
      <c r="H63" s="105"/>
    </row>
    <row r="64" spans="1:8" s="46" customFormat="1" ht="15.75" x14ac:dyDescent="0.25">
      <c r="A64" s="106"/>
      <c r="B64" s="70"/>
      <c r="C64" s="107"/>
      <c r="D64" s="52"/>
      <c r="E64" s="102"/>
      <c r="F64" s="103"/>
      <c r="G64" s="104"/>
      <c r="H64" s="105"/>
    </row>
    <row r="65" spans="1:8" s="46" customFormat="1" ht="15.75" x14ac:dyDescent="0.25">
      <c r="A65" s="108" t="s">
        <v>221</v>
      </c>
      <c r="B65" s="70"/>
      <c r="C65" s="107" t="s">
        <v>105</v>
      </c>
      <c r="D65" s="70"/>
      <c r="E65" s="102"/>
      <c r="F65" s="103"/>
      <c r="G65" s="104"/>
      <c r="H65" s="105"/>
    </row>
    <row r="66" spans="1:8" s="46" customFormat="1" x14ac:dyDescent="0.2">
      <c r="A66" s="109"/>
      <c r="B66" s="70"/>
      <c r="C66" s="274"/>
      <c r="D66" s="274"/>
      <c r="E66" s="102"/>
      <c r="F66" s="103"/>
      <c r="G66" s="104"/>
      <c r="H66" s="105"/>
    </row>
    <row r="67" spans="1:8" s="46" customFormat="1" x14ac:dyDescent="0.2">
      <c r="A67" s="70" t="s">
        <v>100</v>
      </c>
      <c r="B67" s="70"/>
      <c r="C67" s="70"/>
      <c r="D67" s="70"/>
      <c r="E67" s="102"/>
      <c r="F67" s="103"/>
      <c r="G67" s="104"/>
      <c r="H67" s="105"/>
    </row>
  </sheetData>
  <mergeCells count="5">
    <mergeCell ref="A11:A12"/>
    <mergeCell ref="B11:B12"/>
    <mergeCell ref="C11:C12"/>
    <mergeCell ref="D11:D12"/>
    <mergeCell ref="C66:D66"/>
  </mergeCells>
  <pageMargins left="0.70866141732283472" right="0.70866141732283472" top="0.54" bottom="0.46" header="0.31496062992125984" footer="0.31496062992125984"/>
  <pageSetup paperSize="9" scale="73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topLeftCell="A55" zoomScale="73" zoomScaleNormal="80" zoomScaleSheetLayoutView="73" workbookViewId="0">
      <selection activeCell="N19" sqref="N19"/>
    </sheetView>
  </sheetViews>
  <sheetFormatPr defaultColWidth="67.28515625" defaultRowHeight="12.75" x14ac:dyDescent="0.2"/>
  <cols>
    <col min="1" max="1" width="80.7109375" style="110" customWidth="1"/>
    <col min="2" max="2" width="12.140625" style="110" customWidth="1"/>
    <col min="3" max="3" width="17.5703125" style="110" customWidth="1"/>
    <col min="4" max="4" width="16.28515625" style="110" customWidth="1"/>
    <col min="5" max="5" width="13.28515625" style="111" customWidth="1"/>
    <col min="6" max="11" width="9.28515625" style="110" customWidth="1"/>
    <col min="12" max="254" width="9.28515625" customWidth="1"/>
  </cols>
  <sheetData>
    <row r="1" spans="1:5" x14ac:dyDescent="0.2">
      <c r="C1" s="235"/>
      <c r="D1" s="236" t="s">
        <v>282</v>
      </c>
    </row>
    <row r="2" spans="1:5" x14ac:dyDescent="0.2">
      <c r="C2" s="235"/>
      <c r="D2" s="236" t="s">
        <v>283</v>
      </c>
    </row>
    <row r="3" spans="1:5" x14ac:dyDescent="0.2">
      <c r="C3" s="235"/>
      <c r="D3" s="236" t="s">
        <v>284</v>
      </c>
    </row>
    <row r="4" spans="1:5" x14ac:dyDescent="0.2">
      <c r="C4" s="235"/>
      <c r="D4" s="237" t="s">
        <v>285</v>
      </c>
    </row>
    <row r="5" spans="1:5" x14ac:dyDescent="0.2">
      <c r="C5" s="235"/>
      <c r="D5" s="236" t="s">
        <v>286</v>
      </c>
    </row>
    <row r="6" spans="1:5" x14ac:dyDescent="0.2">
      <c r="C6" s="235"/>
      <c r="D6" s="236" t="s">
        <v>285</v>
      </c>
    </row>
    <row r="7" spans="1:5" x14ac:dyDescent="0.2">
      <c r="C7" s="235"/>
      <c r="D7" s="236" t="s">
        <v>287</v>
      </c>
    </row>
    <row r="8" spans="1:5" x14ac:dyDescent="0.2">
      <c r="C8" s="235"/>
      <c r="D8" s="238"/>
    </row>
    <row r="9" spans="1:5" x14ac:dyDescent="0.2">
      <c r="C9" s="235"/>
      <c r="D9" s="238"/>
    </row>
    <row r="10" spans="1:5" ht="20.25" x14ac:dyDescent="0.2">
      <c r="A10" s="114"/>
      <c r="B10" s="52"/>
      <c r="C10" s="52"/>
      <c r="D10" s="113"/>
    </row>
    <row r="11" spans="1:5" x14ac:dyDescent="0.2">
      <c r="A11" s="115" t="s">
        <v>288</v>
      </c>
      <c r="B11" s="116"/>
      <c r="C11" s="116"/>
      <c r="D11" s="117"/>
      <c r="E11" s="117"/>
    </row>
    <row r="12" spans="1:5" x14ac:dyDescent="0.2">
      <c r="A12" s="115" t="s">
        <v>290</v>
      </c>
      <c r="B12" s="116"/>
      <c r="C12" s="116"/>
      <c r="D12" s="117"/>
      <c r="E12" s="117"/>
    </row>
    <row r="13" spans="1:5" x14ac:dyDescent="0.2">
      <c r="A13" s="115" t="s">
        <v>289</v>
      </c>
      <c r="B13" s="116"/>
      <c r="C13" s="116"/>
      <c r="D13" s="117"/>
      <c r="E13" s="117"/>
    </row>
    <row r="14" spans="1:5" x14ac:dyDescent="0.2">
      <c r="A14" s="112"/>
      <c r="B14" s="52"/>
      <c r="C14" s="52"/>
      <c r="D14" s="113"/>
    </row>
    <row r="15" spans="1:5" x14ac:dyDescent="0.2">
      <c r="A15" s="118"/>
      <c r="B15" s="118"/>
      <c r="C15" s="118"/>
      <c r="D15" s="239" t="s">
        <v>237</v>
      </c>
    </row>
    <row r="16" spans="1:5" ht="25.5" x14ac:dyDescent="0.2">
      <c r="A16" s="119" t="s">
        <v>291</v>
      </c>
      <c r="B16" s="240" t="s">
        <v>114</v>
      </c>
      <c r="C16" s="241" t="s">
        <v>235</v>
      </c>
      <c r="D16" s="242" t="s">
        <v>236</v>
      </c>
    </row>
    <row r="17" spans="1:8" x14ac:dyDescent="0.2">
      <c r="A17" s="120" t="s">
        <v>292</v>
      </c>
      <c r="B17" s="121"/>
      <c r="C17" s="121"/>
      <c r="D17" s="122"/>
    </row>
    <row r="18" spans="1:8" x14ac:dyDescent="0.2">
      <c r="A18" s="243" t="s">
        <v>293</v>
      </c>
      <c r="B18" s="123">
        <v>10</v>
      </c>
      <c r="C18" s="124">
        <f>SUM(C20:C25)</f>
        <v>76981429</v>
      </c>
      <c r="D18" s="124">
        <f>SUM(D20:D25)</f>
        <v>50962540</v>
      </c>
    </row>
    <row r="19" spans="1:8" x14ac:dyDescent="0.2">
      <c r="A19" s="244" t="s">
        <v>294</v>
      </c>
      <c r="B19" s="125"/>
      <c r="C19" s="126"/>
      <c r="D19" s="126"/>
    </row>
    <row r="20" spans="1:8" x14ac:dyDescent="0.2">
      <c r="A20" s="244" t="s">
        <v>295</v>
      </c>
      <c r="B20" s="127">
        <v>11</v>
      </c>
      <c r="C20" s="128">
        <v>57520768</v>
      </c>
      <c r="D20" s="129">
        <v>48575485</v>
      </c>
    </row>
    <row r="21" spans="1:8" x14ac:dyDescent="0.2">
      <c r="A21" s="245" t="s">
        <v>296</v>
      </c>
      <c r="B21" s="127">
        <v>12</v>
      </c>
      <c r="C21" s="130"/>
      <c r="D21" s="131"/>
    </row>
    <row r="22" spans="1:8" x14ac:dyDescent="0.2">
      <c r="A22" s="244" t="s">
        <v>297</v>
      </c>
      <c r="B22" s="127">
        <v>13</v>
      </c>
      <c r="C22" s="128">
        <v>16984080</v>
      </c>
      <c r="D22" s="129">
        <v>109170</v>
      </c>
      <c r="F22" s="132"/>
      <c r="G22" s="132"/>
      <c r="H22" s="132"/>
    </row>
    <row r="23" spans="1:8" x14ac:dyDescent="0.2">
      <c r="A23" s="244" t="s">
        <v>298</v>
      </c>
      <c r="B23" s="127">
        <v>14</v>
      </c>
      <c r="C23" s="133"/>
      <c r="D23" s="133"/>
    </row>
    <row r="24" spans="1:8" x14ac:dyDescent="0.2">
      <c r="A24" s="244" t="s">
        <v>299</v>
      </c>
      <c r="B24" s="127">
        <v>15</v>
      </c>
      <c r="C24" s="128">
        <v>119256</v>
      </c>
      <c r="D24" s="129">
        <v>100948</v>
      </c>
    </row>
    <row r="25" spans="1:8" x14ac:dyDescent="0.2">
      <c r="A25" s="244" t="s">
        <v>300</v>
      </c>
      <c r="B25" s="127">
        <v>16</v>
      </c>
      <c r="C25" s="128">
        <v>2357325</v>
      </c>
      <c r="D25" s="129">
        <v>2176937</v>
      </c>
    </row>
    <row r="26" spans="1:8" x14ac:dyDescent="0.2">
      <c r="A26" s="243" t="s">
        <v>301</v>
      </c>
      <c r="B26" s="123">
        <v>20</v>
      </c>
      <c r="C26" s="134">
        <f>SUM(C28:C34)</f>
        <v>69060436</v>
      </c>
      <c r="D26" s="135">
        <f>SUM(D28:D34)</f>
        <v>44029095</v>
      </c>
    </row>
    <row r="27" spans="1:8" x14ac:dyDescent="0.2">
      <c r="A27" s="244" t="s">
        <v>294</v>
      </c>
      <c r="B27" s="127"/>
      <c r="C27" s="137"/>
      <c r="D27" s="136"/>
    </row>
    <row r="28" spans="1:8" x14ac:dyDescent="0.2">
      <c r="A28" s="244" t="s">
        <v>302</v>
      </c>
      <c r="B28" s="127">
        <v>21</v>
      </c>
      <c r="C28" s="128">
        <v>36384359</v>
      </c>
      <c r="D28" s="129">
        <v>22949899</v>
      </c>
    </row>
    <row r="29" spans="1:8" x14ac:dyDescent="0.2">
      <c r="A29" s="244" t="s">
        <v>303</v>
      </c>
      <c r="B29" s="127">
        <v>22</v>
      </c>
      <c r="C29" s="128">
        <v>9897825</v>
      </c>
      <c r="D29" s="129">
        <v>562358</v>
      </c>
    </row>
    <row r="30" spans="1:8" x14ac:dyDescent="0.2">
      <c r="A30" s="244" t="s">
        <v>304</v>
      </c>
      <c r="B30" s="127">
        <v>23</v>
      </c>
      <c r="C30" s="128">
        <v>11665101</v>
      </c>
      <c r="D30" s="129">
        <v>10519992</v>
      </c>
    </row>
    <row r="31" spans="1:8" x14ac:dyDescent="0.2">
      <c r="A31" s="244" t="s">
        <v>305</v>
      </c>
      <c r="B31" s="127">
        <v>24</v>
      </c>
      <c r="C31" s="128">
        <f>21184+52965</f>
        <v>74149</v>
      </c>
      <c r="D31" s="129">
        <v>18916</v>
      </c>
    </row>
    <row r="32" spans="1:8" x14ac:dyDescent="0.2">
      <c r="A32" s="244" t="s">
        <v>306</v>
      </c>
      <c r="B32" s="127">
        <v>25</v>
      </c>
      <c r="C32" s="133"/>
      <c r="D32" s="133"/>
    </row>
    <row r="33" spans="1:4" x14ac:dyDescent="0.2">
      <c r="A33" s="244" t="s">
        <v>307</v>
      </c>
      <c r="B33" s="127">
        <v>26</v>
      </c>
      <c r="C33" s="128">
        <v>7193286</v>
      </c>
      <c r="D33" s="129">
        <v>6627492</v>
      </c>
    </row>
    <row r="34" spans="1:4" x14ac:dyDescent="0.2">
      <c r="A34" s="244" t="s">
        <v>308</v>
      </c>
      <c r="B34" s="127">
        <v>27</v>
      </c>
      <c r="C34" s="128">
        <f>4259097-52965-360416</f>
        <v>3845716</v>
      </c>
      <c r="D34" s="129">
        <v>3350438</v>
      </c>
    </row>
    <row r="35" spans="1:4" x14ac:dyDescent="0.2">
      <c r="A35" s="246" t="s">
        <v>309</v>
      </c>
      <c r="B35" s="123">
        <v>30</v>
      </c>
      <c r="C35" s="139">
        <f>C18-C26</f>
        <v>7920993</v>
      </c>
      <c r="D35" s="139">
        <f>D18-D26</f>
        <v>6933445</v>
      </c>
    </row>
    <row r="36" spans="1:4" x14ac:dyDescent="0.2">
      <c r="A36" s="247" t="s">
        <v>310</v>
      </c>
      <c r="B36" s="123"/>
      <c r="C36" s="140"/>
      <c r="D36" s="141"/>
    </row>
    <row r="37" spans="1:4" x14ac:dyDescent="0.2">
      <c r="A37" s="243" t="s">
        <v>311</v>
      </c>
      <c r="B37" s="123">
        <v>40</v>
      </c>
      <c r="C37" s="139">
        <f>SUM(C39:C50)</f>
        <v>1414820</v>
      </c>
      <c r="D37" s="139">
        <f>SUM(D39:D50)</f>
        <v>195672</v>
      </c>
    </row>
    <row r="38" spans="1:4" x14ac:dyDescent="0.2">
      <c r="A38" s="248" t="s">
        <v>294</v>
      </c>
      <c r="B38" s="127"/>
      <c r="C38" s="137"/>
      <c r="D38" s="136"/>
    </row>
    <row r="39" spans="1:4" x14ac:dyDescent="0.2">
      <c r="A39" s="244" t="s">
        <v>312</v>
      </c>
      <c r="B39" s="127">
        <v>41</v>
      </c>
      <c r="C39" s="128">
        <v>69385</v>
      </c>
      <c r="D39" s="129">
        <v>7442</v>
      </c>
    </row>
    <row r="40" spans="1:4" x14ac:dyDescent="0.2">
      <c r="A40" s="244" t="s">
        <v>313</v>
      </c>
      <c r="B40" s="127">
        <v>42</v>
      </c>
      <c r="C40" s="128"/>
      <c r="D40" s="129"/>
    </row>
    <row r="41" spans="1:4" x14ac:dyDescent="0.2">
      <c r="A41" s="244" t="s">
        <v>314</v>
      </c>
      <c r="B41" s="127">
        <v>43</v>
      </c>
      <c r="C41" s="128"/>
      <c r="D41" s="129"/>
    </row>
    <row r="42" spans="1:4" ht="25.5" x14ac:dyDescent="0.2">
      <c r="A42" s="249" t="s">
        <v>315</v>
      </c>
      <c r="B42" s="127">
        <v>44</v>
      </c>
      <c r="C42" s="130"/>
      <c r="D42" s="131">
        <v>0</v>
      </c>
    </row>
    <row r="43" spans="1:4" x14ac:dyDescent="0.2">
      <c r="A43" s="244" t="s">
        <v>316</v>
      </c>
      <c r="B43" s="127">
        <v>45</v>
      </c>
      <c r="C43" s="128"/>
      <c r="D43" s="129">
        <v>0</v>
      </c>
    </row>
    <row r="44" spans="1:4" x14ac:dyDescent="0.2">
      <c r="A44" s="249" t="s">
        <v>317</v>
      </c>
      <c r="B44" s="127">
        <v>46</v>
      </c>
      <c r="C44" s="130"/>
      <c r="D44" s="131">
        <v>0</v>
      </c>
    </row>
    <row r="45" spans="1:4" x14ac:dyDescent="0.2">
      <c r="A45" s="250" t="s">
        <v>318</v>
      </c>
      <c r="B45" s="127">
        <v>47</v>
      </c>
      <c r="C45" s="130">
        <v>1286580</v>
      </c>
      <c r="D45" s="131"/>
    </row>
    <row r="46" spans="1:4" x14ac:dyDescent="0.2">
      <c r="A46" s="244" t="s">
        <v>319</v>
      </c>
      <c r="B46" s="127">
        <v>48</v>
      </c>
      <c r="C46" s="128"/>
      <c r="D46" s="129"/>
    </row>
    <row r="47" spans="1:4" x14ac:dyDescent="0.2">
      <c r="A47" s="244" t="s">
        <v>320</v>
      </c>
      <c r="B47" s="127">
        <v>49</v>
      </c>
      <c r="C47" s="128"/>
      <c r="D47" s="129"/>
    </row>
    <row r="48" spans="1:4" x14ac:dyDescent="0.2">
      <c r="A48" s="248" t="s">
        <v>321</v>
      </c>
      <c r="B48" s="127">
        <v>50</v>
      </c>
      <c r="C48" s="128"/>
      <c r="D48" s="129">
        <v>4844</v>
      </c>
    </row>
    <row r="49" spans="1:4" x14ac:dyDescent="0.2">
      <c r="A49" s="244" t="s">
        <v>299</v>
      </c>
      <c r="B49" s="127">
        <v>51</v>
      </c>
      <c r="C49" s="128"/>
      <c r="D49" s="129"/>
    </row>
    <row r="50" spans="1:4" x14ac:dyDescent="0.2">
      <c r="A50" s="244" t="s">
        <v>300</v>
      </c>
      <c r="B50" s="127">
        <v>52</v>
      </c>
      <c r="C50" s="128">
        <v>58855</v>
      </c>
      <c r="D50" s="129">
        <v>183386</v>
      </c>
    </row>
    <row r="51" spans="1:4" x14ac:dyDescent="0.2">
      <c r="A51" s="243" t="s">
        <v>322</v>
      </c>
      <c r="B51" s="123">
        <v>60</v>
      </c>
      <c r="C51" s="139">
        <f>SUM(C53:C65)</f>
        <v>4252507</v>
      </c>
      <c r="D51" s="139">
        <f>SUM(D53:D65)</f>
        <v>3523353</v>
      </c>
    </row>
    <row r="52" spans="1:4" x14ac:dyDescent="0.2">
      <c r="A52" s="248" t="s">
        <v>294</v>
      </c>
      <c r="B52" s="127"/>
      <c r="C52" s="128"/>
      <c r="D52" s="136"/>
    </row>
    <row r="53" spans="1:4" x14ac:dyDescent="0.2">
      <c r="A53" s="244" t="s">
        <v>323</v>
      </c>
      <c r="B53" s="127">
        <v>61</v>
      </c>
      <c r="C53" s="128">
        <v>1326575</v>
      </c>
      <c r="D53" s="129">
        <v>1243382</v>
      </c>
    </row>
    <row r="54" spans="1:4" x14ac:dyDescent="0.2">
      <c r="A54" s="244" t="s">
        <v>324</v>
      </c>
      <c r="B54" s="127">
        <v>62</v>
      </c>
      <c r="C54" s="128">
        <v>660</v>
      </c>
      <c r="D54" s="129"/>
    </row>
    <row r="55" spans="1:4" x14ac:dyDescent="0.2">
      <c r="A55" s="244" t="s">
        <v>325</v>
      </c>
      <c r="B55" s="127">
        <v>63</v>
      </c>
      <c r="C55" s="128">
        <v>1280451</v>
      </c>
      <c r="D55" s="129">
        <v>2158695</v>
      </c>
    </row>
    <row r="56" spans="1:4" ht="25.5" x14ac:dyDescent="0.2">
      <c r="A56" s="249" t="s">
        <v>326</v>
      </c>
      <c r="B56" s="127">
        <v>64</v>
      </c>
      <c r="C56" s="130"/>
      <c r="D56" s="131"/>
    </row>
    <row r="57" spans="1:4" x14ac:dyDescent="0.2">
      <c r="A57" s="244" t="s">
        <v>327</v>
      </c>
      <c r="B57" s="127">
        <v>65</v>
      </c>
      <c r="C57" s="128"/>
      <c r="D57" s="129">
        <v>0</v>
      </c>
    </row>
    <row r="58" spans="1:4" x14ac:dyDescent="0.2">
      <c r="A58" s="244" t="s">
        <v>328</v>
      </c>
      <c r="B58" s="127">
        <v>66</v>
      </c>
      <c r="C58" s="128"/>
      <c r="D58" s="129">
        <v>0</v>
      </c>
    </row>
    <row r="59" spans="1:4" x14ac:dyDescent="0.2">
      <c r="A59" s="251" t="s">
        <v>329</v>
      </c>
      <c r="B59" s="127">
        <v>67</v>
      </c>
      <c r="C59" s="128">
        <v>1270332</v>
      </c>
      <c r="D59" s="129">
        <v>9941</v>
      </c>
    </row>
    <row r="60" spans="1:4" x14ac:dyDescent="0.2">
      <c r="A60" s="251" t="s">
        <v>330</v>
      </c>
      <c r="B60" s="127">
        <v>68</v>
      </c>
      <c r="C60" s="128"/>
      <c r="D60" s="129"/>
    </row>
    <row r="61" spans="1:4" x14ac:dyDescent="0.2">
      <c r="A61" s="244" t="s">
        <v>331</v>
      </c>
      <c r="B61" s="127">
        <v>69</v>
      </c>
      <c r="C61" s="128"/>
      <c r="D61" s="129"/>
    </row>
    <row r="62" spans="1:4" x14ac:dyDescent="0.2">
      <c r="A62" s="244" t="s">
        <v>332</v>
      </c>
      <c r="B62" s="127">
        <v>70</v>
      </c>
      <c r="C62" s="128"/>
      <c r="D62" s="129"/>
    </row>
    <row r="63" spans="1:4" x14ac:dyDescent="0.2">
      <c r="A63" s="244" t="s">
        <v>333</v>
      </c>
      <c r="B63" s="127">
        <v>71</v>
      </c>
      <c r="C63" s="128"/>
      <c r="D63" s="129">
        <v>0</v>
      </c>
    </row>
    <row r="64" spans="1:4" x14ac:dyDescent="0.2">
      <c r="A64" s="244" t="s">
        <v>334</v>
      </c>
      <c r="B64" s="127">
        <v>72</v>
      </c>
      <c r="C64" s="130"/>
      <c r="D64" s="131">
        <v>0</v>
      </c>
    </row>
    <row r="65" spans="1:4" x14ac:dyDescent="0.2">
      <c r="A65" s="244" t="s">
        <v>335</v>
      </c>
      <c r="B65" s="127">
        <v>73</v>
      </c>
      <c r="C65" s="128">
        <v>374489</v>
      </c>
      <c r="D65" s="129">
        <v>111335</v>
      </c>
    </row>
    <row r="66" spans="1:4" x14ac:dyDescent="0.2">
      <c r="A66" s="246" t="s">
        <v>336</v>
      </c>
      <c r="B66" s="123">
        <v>80</v>
      </c>
      <c r="C66" s="139">
        <f>C37-C51</f>
        <v>-2837687</v>
      </c>
      <c r="D66" s="139">
        <f>D37-D51</f>
        <v>-3327681</v>
      </c>
    </row>
    <row r="67" spans="1:4" x14ac:dyDescent="0.2">
      <c r="A67" s="247" t="s">
        <v>337</v>
      </c>
      <c r="B67" s="123"/>
      <c r="C67" s="140"/>
      <c r="D67" s="141"/>
    </row>
    <row r="68" spans="1:4" x14ac:dyDescent="0.2">
      <c r="A68" s="243" t="s">
        <v>338</v>
      </c>
      <c r="B68" s="123">
        <v>90</v>
      </c>
      <c r="C68" s="139">
        <f>SUM(C70:C73)</f>
        <v>0</v>
      </c>
      <c r="D68" s="139">
        <f>SUM(D70:D73)</f>
        <v>0</v>
      </c>
    </row>
    <row r="69" spans="1:4" x14ac:dyDescent="0.2">
      <c r="A69" s="248" t="s">
        <v>294</v>
      </c>
      <c r="B69" s="127"/>
      <c r="C69" s="137"/>
      <c r="D69" s="136"/>
    </row>
    <row r="70" spans="1:4" x14ac:dyDescent="0.2">
      <c r="A70" s="244" t="s">
        <v>339</v>
      </c>
      <c r="B70" s="127">
        <v>91</v>
      </c>
      <c r="C70" s="128"/>
      <c r="D70" s="136"/>
    </row>
    <row r="71" spans="1:4" x14ac:dyDescent="0.2">
      <c r="A71" s="244" t="s">
        <v>340</v>
      </c>
      <c r="B71" s="127">
        <v>92</v>
      </c>
      <c r="C71" s="128"/>
      <c r="D71" s="136"/>
    </row>
    <row r="72" spans="1:4" x14ac:dyDescent="0.2">
      <c r="A72" s="244" t="s">
        <v>341</v>
      </c>
      <c r="B72" s="127">
        <v>93</v>
      </c>
      <c r="C72" s="133"/>
      <c r="D72" s="138"/>
    </row>
    <row r="73" spans="1:4" x14ac:dyDescent="0.2">
      <c r="A73" s="244" t="s">
        <v>342</v>
      </c>
      <c r="B73" s="127">
        <v>94</v>
      </c>
      <c r="C73" s="128"/>
      <c r="D73" s="136"/>
    </row>
    <row r="74" spans="1:4" x14ac:dyDescent="0.2">
      <c r="A74" s="243" t="s">
        <v>343</v>
      </c>
      <c r="B74" s="121">
        <v>100</v>
      </c>
      <c r="C74" s="139">
        <f>SUM(C76:C80)</f>
        <v>4172694</v>
      </c>
      <c r="D74" s="139">
        <f>SUM(D76:D80)</f>
        <v>2957508</v>
      </c>
    </row>
    <row r="75" spans="1:4" x14ac:dyDescent="0.2">
      <c r="A75" s="248" t="s">
        <v>294</v>
      </c>
      <c r="B75" s="125"/>
      <c r="C75" s="137"/>
      <c r="D75" s="136"/>
    </row>
    <row r="76" spans="1:4" x14ac:dyDescent="0.2">
      <c r="A76" s="244" t="s">
        <v>344</v>
      </c>
      <c r="B76" s="125">
        <v>101</v>
      </c>
      <c r="C76" s="128"/>
      <c r="D76" s="129"/>
    </row>
    <row r="77" spans="1:4" x14ac:dyDescent="0.2">
      <c r="A77" s="244" t="s">
        <v>345</v>
      </c>
      <c r="B77" s="125">
        <v>102</v>
      </c>
      <c r="C77" s="133"/>
      <c r="D77" s="133">
        <v>0</v>
      </c>
    </row>
    <row r="78" spans="1:4" x14ac:dyDescent="0.2">
      <c r="A78" s="244" t="s">
        <v>346</v>
      </c>
      <c r="B78" s="125">
        <v>103</v>
      </c>
      <c r="C78" s="128">
        <f>3798711+360416</f>
        <v>4159127</v>
      </c>
      <c r="D78" s="129">
        <v>2946491</v>
      </c>
    </row>
    <row r="79" spans="1:4" x14ac:dyDescent="0.2">
      <c r="A79" s="244" t="s">
        <v>347</v>
      </c>
      <c r="B79" s="125">
        <v>104</v>
      </c>
      <c r="C79" s="128"/>
      <c r="D79" s="129"/>
    </row>
    <row r="80" spans="1:4" x14ac:dyDescent="0.2">
      <c r="A80" s="244" t="s">
        <v>348</v>
      </c>
      <c r="B80" s="125">
        <v>105</v>
      </c>
      <c r="C80" s="128">
        <v>13567</v>
      </c>
      <c r="D80" s="129">
        <v>11017</v>
      </c>
    </row>
    <row r="81" spans="1:4" x14ac:dyDescent="0.2">
      <c r="A81" s="246" t="s">
        <v>349</v>
      </c>
      <c r="B81" s="121">
        <v>110</v>
      </c>
      <c r="C81" s="139">
        <f>C68-C74</f>
        <v>-4172694</v>
      </c>
      <c r="D81" s="139">
        <f>D68-D74</f>
        <v>-2957508</v>
      </c>
    </row>
    <row r="82" spans="1:4" x14ac:dyDescent="0.2">
      <c r="A82" s="252" t="s">
        <v>350</v>
      </c>
      <c r="B82" s="121">
        <v>120</v>
      </c>
      <c r="C82" s="142">
        <f>222594+3+42</f>
        <v>222639</v>
      </c>
      <c r="D82" s="143">
        <v>809021</v>
      </c>
    </row>
    <row r="83" spans="1:4" x14ac:dyDescent="0.2">
      <c r="A83" s="253" t="s">
        <v>351</v>
      </c>
      <c r="B83" s="121">
        <v>130</v>
      </c>
      <c r="C83" s="142">
        <v>-297</v>
      </c>
      <c r="D83" s="143">
        <v>672</v>
      </c>
    </row>
    <row r="84" spans="1:4" x14ac:dyDescent="0.2">
      <c r="A84" s="253" t="s">
        <v>352</v>
      </c>
      <c r="B84" s="121">
        <v>140</v>
      </c>
      <c r="C84" s="139">
        <f>C35+C66+C81+C82+C83</f>
        <v>1132954</v>
      </c>
      <c r="D84" s="139">
        <f>D35+D66+D81+D82+D83</f>
        <v>1457949</v>
      </c>
    </row>
    <row r="85" spans="1:4" x14ac:dyDescent="0.2">
      <c r="A85" s="254" t="s">
        <v>353</v>
      </c>
      <c r="B85" s="125">
        <v>150</v>
      </c>
      <c r="C85" s="136">
        <v>11793503</v>
      </c>
      <c r="D85" s="144">
        <v>10335554</v>
      </c>
    </row>
    <row r="86" spans="1:4" x14ac:dyDescent="0.2">
      <c r="A86" s="254" t="s">
        <v>354</v>
      </c>
      <c r="B86" s="125">
        <v>160</v>
      </c>
      <c r="C86" s="145">
        <f>C85+C84</f>
        <v>12926457</v>
      </c>
      <c r="D86" s="145">
        <f>D85+D84</f>
        <v>11793503</v>
      </c>
    </row>
    <row r="87" spans="1:4" x14ac:dyDescent="0.2">
      <c r="A87" s="52"/>
      <c r="B87" s="52"/>
      <c r="C87" s="52"/>
      <c r="D87" s="52"/>
    </row>
    <row r="88" spans="1:4" x14ac:dyDescent="0.2">
      <c r="A88" s="52"/>
      <c r="B88" s="52"/>
      <c r="C88" s="52"/>
      <c r="D88" s="52"/>
    </row>
    <row r="89" spans="1:4" x14ac:dyDescent="0.2">
      <c r="A89" s="146"/>
      <c r="B89" s="147"/>
      <c r="C89" s="148"/>
      <c r="D89" s="149"/>
    </row>
    <row r="90" spans="1:4" ht="15" customHeight="1" x14ac:dyDescent="0.2">
      <c r="A90" s="48" t="s">
        <v>101</v>
      </c>
      <c r="B90" s="147"/>
      <c r="C90" s="150"/>
      <c r="D90" s="151"/>
    </row>
    <row r="91" spans="1:4" ht="20.25" customHeight="1" x14ac:dyDescent="0.2">
      <c r="A91" s="48" t="s">
        <v>102</v>
      </c>
      <c r="B91" s="153"/>
      <c r="C91" s="50" t="s">
        <v>103</v>
      </c>
      <c r="D91" s="52"/>
    </row>
    <row r="92" spans="1:4" x14ac:dyDescent="0.2">
      <c r="A92" s="155"/>
      <c r="B92" s="153"/>
      <c r="C92" s="153"/>
      <c r="D92" s="52"/>
    </row>
    <row r="93" spans="1:4" x14ac:dyDescent="0.2">
      <c r="A93" s="156" t="str">
        <f>Ф1!A147</f>
        <v xml:space="preserve">Chief Accountant                                                     ___________________                       </v>
      </c>
      <c r="B93" s="153"/>
      <c r="C93" s="157" t="str">
        <f>Ф1!C147</f>
        <v xml:space="preserve">Dinara T. Orazbekova </v>
      </c>
      <c r="D93" s="154"/>
    </row>
    <row r="94" spans="1:4" x14ac:dyDescent="0.2">
      <c r="A94" s="152"/>
      <c r="B94" s="153"/>
    </row>
    <row r="95" spans="1:4" x14ac:dyDescent="0.2">
      <c r="A95" s="153" t="s">
        <v>100</v>
      </c>
      <c r="B95" s="153"/>
      <c r="C95" s="153"/>
    </row>
    <row r="97" spans="1:1" x14ac:dyDescent="0.2">
      <c r="A97" s="132"/>
    </row>
    <row r="98" spans="1:1" x14ac:dyDescent="0.2">
      <c r="A98" s="158"/>
    </row>
  </sheetData>
  <pageMargins left="0.70866141732283472" right="0.3" top="0.45" bottom="0.45" header="0.31496062992125984" footer="0.31496062992125984"/>
  <pageSetup paperSize="9" scale="62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M93"/>
  <sheetViews>
    <sheetView view="pageBreakPreview" zoomScaleNormal="100" zoomScaleSheetLayoutView="100" workbookViewId="0">
      <selection activeCell="C10" sqref="C10"/>
    </sheetView>
  </sheetViews>
  <sheetFormatPr defaultColWidth="9.28515625" defaultRowHeight="12" x14ac:dyDescent="0.2"/>
  <cols>
    <col min="1" max="1" width="74.28515625" style="159" customWidth="1"/>
    <col min="2" max="2" width="5.28515625" style="159" customWidth="1"/>
    <col min="3" max="3" width="14.28515625" style="200" bestFit="1" customWidth="1"/>
    <col min="4" max="6" width="13.28515625" style="200" customWidth="1"/>
    <col min="7" max="8" width="15.28515625" style="200" bestFit="1" customWidth="1"/>
    <col min="9" max="9" width="11.7109375" style="159" bestFit="1" customWidth="1"/>
    <col min="10" max="10" width="13" style="159" customWidth="1"/>
    <col min="11" max="11" width="16.7109375" style="159" customWidth="1"/>
    <col min="12" max="12" width="15" style="162" bestFit="1" customWidth="1"/>
    <col min="13" max="13" width="9.28515625" style="163" customWidth="1"/>
    <col min="14" max="18" width="9.28515625" style="163"/>
    <col min="19" max="19" width="9.28515625" style="163" customWidth="1"/>
    <col min="20" max="22" width="9.28515625" style="163"/>
    <col min="23" max="23" width="9.28515625" style="163" customWidth="1"/>
    <col min="24" max="25" width="9.28515625" style="163"/>
    <col min="26" max="27" width="9.28515625" style="163" customWidth="1"/>
    <col min="28" max="48" width="9.28515625" style="163"/>
    <col min="49" max="49" width="9.28515625" style="163" customWidth="1"/>
    <col min="50" max="56" width="9.28515625" style="163"/>
    <col min="57" max="57" width="9.28515625" style="163" customWidth="1"/>
    <col min="58" max="90" width="9.28515625" style="163"/>
    <col min="91" max="91" width="9.28515625" style="163" customWidth="1"/>
    <col min="92" max="16384" width="9.28515625" style="163"/>
  </cols>
  <sheetData>
    <row r="1" spans="1:12" ht="12.75" x14ac:dyDescent="0.2">
      <c r="B1" s="160"/>
      <c r="C1" s="161"/>
      <c r="D1" s="161"/>
      <c r="E1" s="161"/>
      <c r="F1" s="161"/>
      <c r="G1" s="255"/>
      <c r="H1" s="255"/>
      <c r="I1" s="256"/>
      <c r="J1" s="256"/>
      <c r="K1" s="206" t="s">
        <v>355</v>
      </c>
    </row>
    <row r="2" spans="1:12" ht="12.75" x14ac:dyDescent="0.2">
      <c r="B2" s="160"/>
      <c r="C2" s="161"/>
      <c r="D2" s="161"/>
      <c r="E2" s="161"/>
      <c r="F2" s="161"/>
      <c r="G2" s="255"/>
      <c r="H2" s="255"/>
      <c r="I2" s="256"/>
      <c r="J2" s="256"/>
      <c r="K2" s="206" t="s">
        <v>356</v>
      </c>
    </row>
    <row r="3" spans="1:12" ht="12.75" x14ac:dyDescent="0.2">
      <c r="B3" s="160"/>
      <c r="C3" s="161"/>
      <c r="D3" s="161"/>
      <c r="E3" s="161"/>
      <c r="F3" s="161"/>
      <c r="G3" s="255"/>
      <c r="H3" s="255"/>
      <c r="I3" s="256"/>
      <c r="J3" s="256"/>
      <c r="K3" s="206" t="s">
        <v>86</v>
      </c>
    </row>
    <row r="4" spans="1:12" ht="12.75" x14ac:dyDescent="0.2">
      <c r="B4" s="160"/>
      <c r="C4" s="161"/>
      <c r="D4" s="161"/>
      <c r="E4" s="161"/>
      <c r="F4" s="161"/>
      <c r="G4" s="255"/>
      <c r="H4" s="255"/>
      <c r="I4" s="256"/>
      <c r="J4" s="256"/>
      <c r="K4" s="206" t="s">
        <v>357</v>
      </c>
    </row>
    <row r="5" spans="1:12" x14ac:dyDescent="0.2">
      <c r="B5" s="160"/>
      <c r="C5" s="161"/>
      <c r="D5" s="161"/>
      <c r="E5" s="161"/>
      <c r="F5" s="161"/>
      <c r="G5" s="255"/>
      <c r="H5" s="255"/>
      <c r="I5" s="256"/>
      <c r="J5" s="256"/>
      <c r="K5" s="257" t="s">
        <v>358</v>
      </c>
    </row>
    <row r="6" spans="1:12" x14ac:dyDescent="0.2">
      <c r="A6" s="258" t="s">
        <v>88</v>
      </c>
      <c r="B6" s="160"/>
      <c r="C6" s="164" t="str">
        <f>Ф1!C6</f>
        <v>Ulba Metallurgical Plant JSC</v>
      </c>
      <c r="D6" s="161"/>
      <c r="E6" s="161"/>
      <c r="F6" s="161"/>
      <c r="G6" s="161"/>
      <c r="H6" s="161"/>
      <c r="I6" s="160"/>
      <c r="J6" s="160"/>
      <c r="K6" s="160"/>
    </row>
    <row r="7" spans="1:12" x14ac:dyDescent="0.2">
      <c r="A7" s="258"/>
      <c r="B7" s="160"/>
      <c r="C7" s="165"/>
      <c r="D7" s="161"/>
      <c r="E7" s="161"/>
      <c r="F7" s="161"/>
      <c r="G7" s="161"/>
      <c r="H7" s="161"/>
      <c r="I7" s="160"/>
      <c r="J7" s="160"/>
      <c r="K7" s="160"/>
    </row>
    <row r="8" spans="1:12" ht="12.75" x14ac:dyDescent="0.2">
      <c r="A8" s="227" t="s">
        <v>360</v>
      </c>
      <c r="B8" s="160"/>
      <c r="C8" s="165"/>
      <c r="D8" s="161"/>
      <c r="E8" s="161"/>
      <c r="F8" s="161"/>
      <c r="G8" s="161"/>
      <c r="H8" s="161"/>
      <c r="I8" s="160"/>
      <c r="J8" s="160"/>
      <c r="K8" s="160"/>
    </row>
    <row r="9" spans="1:12" x14ac:dyDescent="0.2">
      <c r="A9" s="258"/>
      <c r="B9" s="160"/>
      <c r="C9" s="165"/>
      <c r="D9" s="161"/>
      <c r="E9" s="161"/>
      <c r="F9" s="161"/>
      <c r="G9" s="161"/>
      <c r="H9" s="161"/>
      <c r="I9" s="160"/>
      <c r="J9" s="160"/>
      <c r="K9" s="160"/>
    </row>
    <row r="10" spans="1:12" x14ac:dyDescent="0.2">
      <c r="A10" s="258" t="s">
        <v>233</v>
      </c>
      <c r="B10" s="160"/>
      <c r="C10" s="166">
        <f>Ф1!C16</f>
        <v>44561</v>
      </c>
      <c r="D10" s="161"/>
      <c r="E10" s="161"/>
      <c r="F10" s="161"/>
      <c r="G10" s="161"/>
      <c r="H10" s="161"/>
      <c r="I10" s="160"/>
      <c r="J10" s="160"/>
      <c r="K10" s="160"/>
    </row>
    <row r="11" spans="1:12" x14ac:dyDescent="0.2">
      <c r="A11" s="167"/>
      <c r="B11" s="167"/>
      <c r="C11" s="168"/>
      <c r="D11" s="168"/>
      <c r="E11" s="168"/>
      <c r="F11" s="168"/>
      <c r="G11" s="168"/>
      <c r="H11" s="168"/>
      <c r="I11" s="167"/>
      <c r="J11" s="167"/>
      <c r="K11" s="169" t="s">
        <v>359</v>
      </c>
    </row>
    <row r="12" spans="1:12" s="170" customFormat="1" ht="38.25" customHeight="1" x14ac:dyDescent="0.2">
      <c r="A12" s="275" t="s">
        <v>234</v>
      </c>
      <c r="B12" s="275" t="s">
        <v>114</v>
      </c>
      <c r="C12" s="277" t="s">
        <v>361</v>
      </c>
      <c r="D12" s="278"/>
      <c r="E12" s="278"/>
      <c r="F12" s="278"/>
      <c r="G12" s="278"/>
      <c r="H12" s="279"/>
      <c r="I12" s="275" t="s">
        <v>362</v>
      </c>
      <c r="J12" s="275" t="s">
        <v>363</v>
      </c>
      <c r="K12" s="275" t="s">
        <v>364</v>
      </c>
      <c r="L12" s="162"/>
    </row>
    <row r="13" spans="1:12" s="170" customFormat="1" ht="48" x14ac:dyDescent="0.2">
      <c r="A13" s="276"/>
      <c r="B13" s="276"/>
      <c r="C13" s="259" t="s">
        <v>365</v>
      </c>
      <c r="D13" s="259" t="s">
        <v>212</v>
      </c>
      <c r="E13" s="259" t="s">
        <v>366</v>
      </c>
      <c r="F13" s="259" t="s">
        <v>367</v>
      </c>
      <c r="G13" s="259" t="s">
        <v>368</v>
      </c>
      <c r="H13" s="259" t="s">
        <v>216</v>
      </c>
      <c r="I13" s="276"/>
      <c r="J13" s="276"/>
      <c r="K13" s="276"/>
      <c r="L13" s="162"/>
    </row>
    <row r="14" spans="1:12" s="175" customFormat="1" x14ac:dyDescent="0.2">
      <c r="A14" s="260" t="s">
        <v>369</v>
      </c>
      <c r="B14" s="171" t="s">
        <v>1</v>
      </c>
      <c r="C14" s="172">
        <v>2755985</v>
      </c>
      <c r="D14" s="172">
        <v>0</v>
      </c>
      <c r="E14" s="172">
        <v>0</v>
      </c>
      <c r="F14" s="172">
        <v>156574</v>
      </c>
      <c r="G14" s="172">
        <v>66697359</v>
      </c>
      <c r="H14" s="172"/>
      <c r="I14" s="173">
        <f t="shared" ref="I14:I19" si="0">SUM(C14:H14)</f>
        <v>69609918</v>
      </c>
      <c r="J14" s="173"/>
      <c r="K14" s="173">
        <f t="shared" ref="K14:K19" si="1">I14+J14</f>
        <v>69609918</v>
      </c>
      <c r="L14" s="174"/>
    </row>
    <row r="15" spans="1:12" x14ac:dyDescent="0.2">
      <c r="A15" s="261" t="s">
        <v>370</v>
      </c>
      <c r="B15" s="176" t="s">
        <v>2</v>
      </c>
      <c r="C15" s="177"/>
      <c r="D15" s="177"/>
      <c r="E15" s="177"/>
      <c r="F15" s="177"/>
      <c r="G15" s="177"/>
      <c r="H15" s="177"/>
      <c r="I15" s="173">
        <f t="shared" si="0"/>
        <v>0</v>
      </c>
      <c r="J15" s="173"/>
      <c r="K15" s="173">
        <f t="shared" si="1"/>
        <v>0</v>
      </c>
    </row>
    <row r="16" spans="1:12" x14ac:dyDescent="0.2">
      <c r="A16" s="261" t="s">
        <v>371</v>
      </c>
      <c r="B16" s="176" t="s">
        <v>36</v>
      </c>
      <c r="C16" s="178">
        <f t="shared" ref="C16:H16" si="2">C14+C15</f>
        <v>2755985</v>
      </c>
      <c r="D16" s="178">
        <f t="shared" si="2"/>
        <v>0</v>
      </c>
      <c r="E16" s="178">
        <f t="shared" si="2"/>
        <v>0</v>
      </c>
      <c r="F16" s="178">
        <f t="shared" si="2"/>
        <v>156574</v>
      </c>
      <c r="G16" s="178">
        <f t="shared" si="2"/>
        <v>66697359</v>
      </c>
      <c r="H16" s="178">
        <f t="shared" si="2"/>
        <v>0</v>
      </c>
      <c r="I16" s="173">
        <f t="shared" si="0"/>
        <v>69609918</v>
      </c>
      <c r="J16" s="173">
        <f>J14+J15</f>
        <v>0</v>
      </c>
      <c r="K16" s="173">
        <f>I16+J16</f>
        <v>69609918</v>
      </c>
    </row>
    <row r="17" spans="1:12" x14ac:dyDescent="0.2">
      <c r="A17" s="262" t="s">
        <v>372</v>
      </c>
      <c r="B17" s="176" t="s">
        <v>18</v>
      </c>
      <c r="C17" s="178">
        <f t="shared" ref="C17:H17" si="3">C18+C19</f>
        <v>0</v>
      </c>
      <c r="D17" s="178">
        <f t="shared" si="3"/>
        <v>0</v>
      </c>
      <c r="E17" s="178">
        <f t="shared" si="3"/>
        <v>0</v>
      </c>
      <c r="F17" s="178">
        <f t="shared" si="3"/>
        <v>76261</v>
      </c>
      <c r="G17" s="178">
        <f t="shared" si="3"/>
        <v>5452841</v>
      </c>
      <c r="H17" s="178">
        <f t="shared" si="3"/>
        <v>0</v>
      </c>
      <c r="I17" s="173">
        <f t="shared" si="0"/>
        <v>5529102</v>
      </c>
      <c r="J17" s="173">
        <f>J18+J19</f>
        <v>0</v>
      </c>
      <c r="K17" s="173">
        <f t="shared" si="1"/>
        <v>5529102</v>
      </c>
    </row>
    <row r="18" spans="1:12" x14ac:dyDescent="0.2">
      <c r="A18" s="261" t="s">
        <v>373</v>
      </c>
      <c r="B18" s="176" t="s">
        <v>37</v>
      </c>
      <c r="C18" s="179"/>
      <c r="D18" s="179"/>
      <c r="E18" s="179"/>
      <c r="F18" s="179"/>
      <c r="G18" s="172">
        <v>5478678</v>
      </c>
      <c r="H18" s="172"/>
      <c r="I18" s="173">
        <f t="shared" si="0"/>
        <v>5478678</v>
      </c>
      <c r="J18" s="173"/>
      <c r="K18" s="173">
        <f t="shared" si="1"/>
        <v>5478678</v>
      </c>
    </row>
    <row r="19" spans="1:12" x14ac:dyDescent="0.2">
      <c r="A19" s="262" t="s">
        <v>374</v>
      </c>
      <c r="B19" s="176" t="s">
        <v>38</v>
      </c>
      <c r="C19" s="178">
        <f t="shared" ref="C19:H19" si="4">SUM(C21:C29)</f>
        <v>0</v>
      </c>
      <c r="D19" s="178">
        <f t="shared" si="4"/>
        <v>0</v>
      </c>
      <c r="E19" s="178">
        <f t="shared" si="4"/>
        <v>0</v>
      </c>
      <c r="F19" s="178">
        <f t="shared" si="4"/>
        <v>76261</v>
      </c>
      <c r="G19" s="178">
        <f t="shared" si="4"/>
        <v>-25837</v>
      </c>
      <c r="H19" s="178">
        <f t="shared" si="4"/>
        <v>0</v>
      </c>
      <c r="I19" s="173">
        <f t="shared" si="0"/>
        <v>50424</v>
      </c>
      <c r="J19" s="180">
        <f>SUM(J21:J29)</f>
        <v>0</v>
      </c>
      <c r="K19" s="173">
        <f t="shared" si="1"/>
        <v>50424</v>
      </c>
    </row>
    <row r="20" spans="1:12" x14ac:dyDescent="0.2">
      <c r="A20" s="262" t="s">
        <v>277</v>
      </c>
      <c r="B20" s="176"/>
      <c r="C20" s="177"/>
      <c r="D20" s="177"/>
      <c r="E20" s="177"/>
      <c r="F20" s="177"/>
      <c r="G20" s="177"/>
      <c r="H20" s="177"/>
      <c r="I20" s="181"/>
      <c r="J20" s="172"/>
      <c r="K20" s="172">
        <f>I20++J20</f>
        <v>0</v>
      </c>
    </row>
    <row r="21" spans="1:12" ht="24" x14ac:dyDescent="0.2">
      <c r="A21" s="261" t="s">
        <v>375</v>
      </c>
      <c r="B21" s="176" t="s">
        <v>39</v>
      </c>
      <c r="C21" s="179"/>
      <c r="D21" s="179"/>
      <c r="E21" s="179"/>
      <c r="F21" s="177"/>
      <c r="G21" s="179"/>
      <c r="H21" s="179"/>
      <c r="I21" s="182"/>
      <c r="J21" s="182"/>
      <c r="K21" s="172">
        <f t="shared" ref="K21:K29" si="5">I21++J21</f>
        <v>0</v>
      </c>
    </row>
    <row r="22" spans="1:12" ht="24" x14ac:dyDescent="0.2">
      <c r="A22" s="261" t="s">
        <v>376</v>
      </c>
      <c r="B22" s="176" t="s">
        <v>40</v>
      </c>
      <c r="C22" s="179"/>
      <c r="D22" s="179"/>
      <c r="E22" s="179"/>
      <c r="F22" s="177"/>
      <c r="G22" s="177"/>
      <c r="H22" s="177"/>
      <c r="I22" s="178">
        <f>SUM(C22:H22)</f>
        <v>0</v>
      </c>
      <c r="J22" s="173"/>
      <c r="K22" s="172">
        <f t="shared" si="5"/>
        <v>0</v>
      </c>
    </row>
    <row r="23" spans="1:12" x14ac:dyDescent="0.2">
      <c r="A23" s="261" t="s">
        <v>377</v>
      </c>
      <c r="B23" s="176" t="s">
        <v>41</v>
      </c>
      <c r="C23" s="179"/>
      <c r="D23" s="179"/>
      <c r="E23" s="179"/>
      <c r="F23" s="177"/>
      <c r="G23" s="177"/>
      <c r="H23" s="177"/>
      <c r="I23" s="182"/>
      <c r="J23" s="182"/>
      <c r="K23" s="172">
        <f t="shared" si="5"/>
        <v>0</v>
      </c>
    </row>
    <row r="24" spans="1:12" ht="24" x14ac:dyDescent="0.2">
      <c r="A24" s="262" t="s">
        <v>378</v>
      </c>
      <c r="B24" s="176" t="s">
        <v>42</v>
      </c>
      <c r="C24" s="179"/>
      <c r="D24" s="179"/>
      <c r="E24" s="179"/>
      <c r="F24" s="177"/>
      <c r="G24" s="177">
        <v>-497</v>
      </c>
      <c r="H24" s="177"/>
      <c r="I24" s="178">
        <f t="shared" ref="I24:I30" si="6">SUM(C24:H24)</f>
        <v>-497</v>
      </c>
      <c r="J24" s="173"/>
      <c r="K24" s="172">
        <f t="shared" si="5"/>
        <v>-497</v>
      </c>
    </row>
    <row r="25" spans="1:12" x14ac:dyDescent="0.2">
      <c r="A25" s="261" t="s">
        <v>379</v>
      </c>
      <c r="B25" s="176" t="s">
        <v>43</v>
      </c>
      <c r="C25" s="179"/>
      <c r="D25" s="179"/>
      <c r="E25" s="179"/>
      <c r="F25" s="177"/>
      <c r="G25" s="177">
        <v>-25340</v>
      </c>
      <c r="H25" s="177"/>
      <c r="I25" s="178">
        <f t="shared" si="6"/>
        <v>-25340</v>
      </c>
      <c r="J25" s="173"/>
      <c r="K25" s="172">
        <f t="shared" si="5"/>
        <v>-25340</v>
      </c>
    </row>
    <row r="26" spans="1:12" x14ac:dyDescent="0.2">
      <c r="A26" s="261" t="s">
        <v>380</v>
      </c>
      <c r="B26" s="176" t="s">
        <v>44</v>
      </c>
      <c r="C26" s="179"/>
      <c r="D26" s="179"/>
      <c r="E26" s="179"/>
      <c r="F26" s="177"/>
      <c r="G26" s="177"/>
      <c r="H26" s="177"/>
      <c r="I26" s="178">
        <f t="shared" si="6"/>
        <v>0</v>
      </c>
      <c r="J26" s="173"/>
      <c r="K26" s="172">
        <f t="shared" si="5"/>
        <v>0</v>
      </c>
    </row>
    <row r="27" spans="1:12" x14ac:dyDescent="0.2">
      <c r="A27" s="262" t="s">
        <v>381</v>
      </c>
      <c r="B27" s="176" t="s">
        <v>45</v>
      </c>
      <c r="C27" s="179"/>
      <c r="D27" s="179"/>
      <c r="E27" s="179"/>
      <c r="F27" s="177"/>
      <c r="G27" s="177"/>
      <c r="H27" s="177"/>
      <c r="I27" s="178">
        <f t="shared" si="6"/>
        <v>0</v>
      </c>
      <c r="J27" s="173"/>
      <c r="K27" s="172">
        <f t="shared" si="5"/>
        <v>0</v>
      </c>
    </row>
    <row r="28" spans="1:12" x14ac:dyDescent="0.2">
      <c r="A28" s="261" t="s">
        <v>382</v>
      </c>
      <c r="B28" s="176" t="s">
        <v>46</v>
      </c>
      <c r="C28" s="177"/>
      <c r="D28" s="177"/>
      <c r="E28" s="177"/>
      <c r="F28" s="177"/>
      <c r="G28" s="177"/>
      <c r="H28" s="177"/>
      <c r="I28" s="178">
        <f t="shared" si="6"/>
        <v>0</v>
      </c>
      <c r="J28" s="173"/>
      <c r="K28" s="172">
        <f t="shared" si="5"/>
        <v>0</v>
      </c>
    </row>
    <row r="29" spans="1:12" s="189" customFormat="1" x14ac:dyDescent="0.2">
      <c r="A29" s="262" t="s">
        <v>383</v>
      </c>
      <c r="B29" s="183" t="s">
        <v>47</v>
      </c>
      <c r="C29" s="184"/>
      <c r="D29" s="184"/>
      <c r="E29" s="184"/>
      <c r="F29" s="185">
        <v>76261</v>
      </c>
      <c r="G29" s="185"/>
      <c r="H29" s="185"/>
      <c r="I29" s="186">
        <f t="shared" si="6"/>
        <v>76261</v>
      </c>
      <c r="J29" s="187"/>
      <c r="K29" s="172">
        <f t="shared" si="5"/>
        <v>76261</v>
      </c>
      <c r="L29" s="188"/>
    </row>
    <row r="30" spans="1:12" x14ac:dyDescent="0.2">
      <c r="A30" s="262" t="s">
        <v>384</v>
      </c>
      <c r="B30" s="176" t="s">
        <v>48</v>
      </c>
      <c r="C30" s="190">
        <f t="shared" ref="C30:H30" si="7">SUM(C32+C37+C38+C39+C40+C41+C42+C43+C44)</f>
        <v>0</v>
      </c>
      <c r="D30" s="190">
        <f t="shared" si="7"/>
        <v>0</v>
      </c>
      <c r="E30" s="190">
        <f t="shared" si="7"/>
        <v>0</v>
      </c>
      <c r="F30" s="190">
        <f t="shared" si="7"/>
        <v>0</v>
      </c>
      <c r="G30" s="190">
        <f t="shared" si="7"/>
        <v>-3214167</v>
      </c>
      <c r="H30" s="190">
        <f t="shared" si="7"/>
        <v>0</v>
      </c>
      <c r="I30" s="178">
        <f t="shared" si="6"/>
        <v>-3214167</v>
      </c>
      <c r="J30" s="180">
        <f>SUM(J32+J37+J38+J39+J40+J41+J42+J43+J44)</f>
        <v>0</v>
      </c>
      <c r="K30" s="178">
        <f>I30+J30</f>
        <v>-3214167</v>
      </c>
    </row>
    <row r="31" spans="1:12" x14ac:dyDescent="0.2">
      <c r="A31" s="261" t="s">
        <v>277</v>
      </c>
      <c r="B31" s="176"/>
      <c r="C31" s="191"/>
      <c r="D31" s="191"/>
      <c r="E31" s="191"/>
      <c r="F31" s="191"/>
      <c r="G31" s="191"/>
      <c r="H31" s="191"/>
      <c r="I31" s="178"/>
      <c r="J31" s="181"/>
      <c r="K31" s="178">
        <f>I31+J31</f>
        <v>0</v>
      </c>
    </row>
    <row r="32" spans="1:12" x14ac:dyDescent="0.2">
      <c r="A32" s="262" t="s">
        <v>385</v>
      </c>
      <c r="B32" s="176" t="s">
        <v>49</v>
      </c>
      <c r="C32" s="190">
        <f t="shared" ref="C32:H32" si="8">SUM(C34:C36)</f>
        <v>0</v>
      </c>
      <c r="D32" s="190">
        <f t="shared" si="8"/>
        <v>0</v>
      </c>
      <c r="E32" s="190">
        <f t="shared" si="8"/>
        <v>0</v>
      </c>
      <c r="F32" s="190">
        <f t="shared" si="8"/>
        <v>0</v>
      </c>
      <c r="G32" s="190">
        <f t="shared" si="8"/>
        <v>0</v>
      </c>
      <c r="H32" s="190">
        <f t="shared" si="8"/>
        <v>0</v>
      </c>
      <c r="I32" s="178">
        <f>SUM(C32:H32)</f>
        <v>0</v>
      </c>
      <c r="J32" s="180">
        <f>SUM(J34:J36)</f>
        <v>0</v>
      </c>
      <c r="K32" s="178">
        <f t="shared" ref="K32:K47" si="9">I32+J32</f>
        <v>0</v>
      </c>
    </row>
    <row r="33" spans="1:12" x14ac:dyDescent="0.2">
      <c r="A33" s="261" t="s">
        <v>277</v>
      </c>
      <c r="B33" s="176"/>
      <c r="C33" s="191"/>
      <c r="D33" s="191"/>
      <c r="E33" s="191"/>
      <c r="F33" s="191"/>
      <c r="G33" s="191"/>
      <c r="H33" s="191"/>
      <c r="I33" s="177"/>
      <c r="J33" s="181"/>
      <c r="K33" s="178">
        <f t="shared" si="9"/>
        <v>0</v>
      </c>
    </row>
    <row r="34" spans="1:12" x14ac:dyDescent="0.2">
      <c r="A34" s="262" t="s">
        <v>386</v>
      </c>
      <c r="B34" s="176"/>
      <c r="C34" s="177"/>
      <c r="D34" s="177"/>
      <c r="E34" s="177"/>
      <c r="F34" s="177"/>
      <c r="G34" s="177"/>
      <c r="H34" s="177"/>
      <c r="I34" s="178">
        <f>SUM(C34:H34)</f>
        <v>0</v>
      </c>
      <c r="J34" s="173"/>
      <c r="K34" s="178">
        <f t="shared" si="9"/>
        <v>0</v>
      </c>
    </row>
    <row r="35" spans="1:12" x14ac:dyDescent="0.2">
      <c r="A35" s="262" t="s">
        <v>387</v>
      </c>
      <c r="B35" s="176"/>
      <c r="C35" s="177"/>
      <c r="D35" s="177"/>
      <c r="E35" s="177"/>
      <c r="F35" s="177"/>
      <c r="G35" s="177"/>
      <c r="H35" s="177"/>
      <c r="I35" s="178">
        <f t="shared" ref="I35:I81" si="10">SUM(C35:H35)</f>
        <v>0</v>
      </c>
      <c r="J35" s="173"/>
      <c r="K35" s="178">
        <f t="shared" si="9"/>
        <v>0</v>
      </c>
    </row>
    <row r="36" spans="1:12" x14ac:dyDescent="0.2">
      <c r="A36" s="262" t="s">
        <v>388</v>
      </c>
      <c r="B36" s="176"/>
      <c r="C36" s="177"/>
      <c r="D36" s="177"/>
      <c r="E36" s="177"/>
      <c r="F36" s="177"/>
      <c r="G36" s="177"/>
      <c r="H36" s="177"/>
      <c r="I36" s="178">
        <f t="shared" si="10"/>
        <v>0</v>
      </c>
      <c r="J36" s="173"/>
      <c r="K36" s="178">
        <f t="shared" si="9"/>
        <v>0</v>
      </c>
    </row>
    <row r="37" spans="1:12" x14ac:dyDescent="0.2">
      <c r="A37" s="262" t="s">
        <v>389</v>
      </c>
      <c r="B37" s="176" t="s">
        <v>50</v>
      </c>
      <c r="C37" s="177"/>
      <c r="D37" s="177"/>
      <c r="E37" s="177"/>
      <c r="F37" s="177"/>
      <c r="G37" s="177"/>
      <c r="H37" s="177"/>
      <c r="I37" s="178">
        <f t="shared" si="10"/>
        <v>0</v>
      </c>
      <c r="J37" s="173"/>
      <c r="K37" s="178">
        <f t="shared" si="9"/>
        <v>0</v>
      </c>
    </row>
    <row r="38" spans="1:12" x14ac:dyDescent="0.2">
      <c r="A38" s="262" t="s">
        <v>390</v>
      </c>
      <c r="B38" s="176" t="s">
        <v>51</v>
      </c>
      <c r="C38" s="177"/>
      <c r="D38" s="177"/>
      <c r="E38" s="177"/>
      <c r="F38" s="177"/>
      <c r="G38" s="177"/>
      <c r="H38" s="177"/>
      <c r="I38" s="178">
        <f t="shared" si="10"/>
        <v>0</v>
      </c>
      <c r="J38" s="173"/>
      <c r="K38" s="178">
        <f t="shared" si="9"/>
        <v>0</v>
      </c>
    </row>
    <row r="39" spans="1:12" x14ac:dyDescent="0.2">
      <c r="A39" s="262" t="s">
        <v>391</v>
      </c>
      <c r="B39" s="176" t="s">
        <v>52</v>
      </c>
      <c r="C39" s="177"/>
      <c r="D39" s="177"/>
      <c r="E39" s="177"/>
      <c r="F39" s="177"/>
      <c r="G39" s="177"/>
      <c r="H39" s="177"/>
      <c r="I39" s="178">
        <f t="shared" si="10"/>
        <v>0</v>
      </c>
      <c r="J39" s="173"/>
      <c r="K39" s="178">
        <f t="shared" si="9"/>
        <v>0</v>
      </c>
    </row>
    <row r="40" spans="1:12" x14ac:dyDescent="0.2">
      <c r="A40" s="262" t="s">
        <v>392</v>
      </c>
      <c r="B40" s="176" t="s">
        <v>53</v>
      </c>
      <c r="C40" s="177"/>
      <c r="D40" s="177"/>
      <c r="E40" s="177"/>
      <c r="F40" s="177"/>
      <c r="G40" s="177"/>
      <c r="H40" s="177"/>
      <c r="I40" s="178">
        <f t="shared" si="10"/>
        <v>0</v>
      </c>
      <c r="J40" s="173"/>
      <c r="K40" s="178">
        <f t="shared" si="9"/>
        <v>0</v>
      </c>
    </row>
    <row r="41" spans="1:12" x14ac:dyDescent="0.2">
      <c r="A41" s="262" t="s">
        <v>393</v>
      </c>
      <c r="B41" s="176" t="s">
        <v>54</v>
      </c>
      <c r="C41" s="177"/>
      <c r="D41" s="177"/>
      <c r="E41" s="177"/>
      <c r="F41" s="177"/>
      <c r="G41" s="177">
        <v>-3214167</v>
      </c>
      <c r="H41" s="177"/>
      <c r="I41" s="178">
        <f t="shared" si="10"/>
        <v>-3214167</v>
      </c>
      <c r="J41" s="173"/>
      <c r="K41" s="178">
        <f t="shared" si="9"/>
        <v>-3214167</v>
      </c>
    </row>
    <row r="42" spans="1:12" x14ac:dyDescent="0.2">
      <c r="A42" s="262" t="s">
        <v>394</v>
      </c>
      <c r="B42" s="176" t="s">
        <v>55</v>
      </c>
      <c r="C42" s="177"/>
      <c r="D42" s="177"/>
      <c r="E42" s="177"/>
      <c r="F42" s="177"/>
      <c r="G42" s="177"/>
      <c r="H42" s="177"/>
      <c r="I42" s="178">
        <f t="shared" si="10"/>
        <v>0</v>
      </c>
      <c r="J42" s="173"/>
      <c r="K42" s="178">
        <f t="shared" si="9"/>
        <v>0</v>
      </c>
    </row>
    <row r="43" spans="1:12" x14ac:dyDescent="0.2">
      <c r="A43" s="262" t="s">
        <v>395</v>
      </c>
      <c r="B43" s="176" t="s">
        <v>56</v>
      </c>
      <c r="C43" s="177"/>
      <c r="D43" s="177"/>
      <c r="E43" s="177"/>
      <c r="F43" s="177"/>
      <c r="G43" s="177"/>
      <c r="H43" s="177"/>
      <c r="I43" s="178">
        <f t="shared" si="10"/>
        <v>0</v>
      </c>
      <c r="J43" s="173"/>
      <c r="K43" s="178">
        <f t="shared" si="9"/>
        <v>0</v>
      </c>
    </row>
    <row r="44" spans="1:12" x14ac:dyDescent="0.2">
      <c r="A44" s="261" t="s">
        <v>396</v>
      </c>
      <c r="B44" s="176" t="s">
        <v>57</v>
      </c>
      <c r="C44" s="177"/>
      <c r="D44" s="177"/>
      <c r="E44" s="177"/>
      <c r="F44" s="177"/>
      <c r="G44" s="177"/>
      <c r="H44" s="177"/>
      <c r="I44" s="178">
        <f t="shared" si="10"/>
        <v>0</v>
      </c>
      <c r="J44" s="173"/>
      <c r="K44" s="178">
        <f t="shared" si="9"/>
        <v>0</v>
      </c>
    </row>
    <row r="45" spans="1:12" x14ac:dyDescent="0.2">
      <c r="A45" s="262" t="s">
        <v>397</v>
      </c>
      <c r="B45" s="176" t="s">
        <v>58</v>
      </c>
      <c r="C45" s="177"/>
      <c r="D45" s="177"/>
      <c r="E45" s="177"/>
      <c r="F45" s="177"/>
      <c r="G45" s="177"/>
      <c r="H45" s="177"/>
      <c r="I45" s="178">
        <f t="shared" si="10"/>
        <v>0</v>
      </c>
      <c r="J45" s="173"/>
      <c r="K45" s="178">
        <f t="shared" si="9"/>
        <v>0</v>
      </c>
    </row>
    <row r="46" spans="1:12" s="175" customFormat="1" x14ac:dyDescent="0.2">
      <c r="A46" s="263" t="s">
        <v>398</v>
      </c>
      <c r="B46" s="171" t="s">
        <v>59</v>
      </c>
      <c r="C46" s="192">
        <f t="shared" ref="C46:H46" si="11">SUM(C16+C17+C30)</f>
        <v>2755985</v>
      </c>
      <c r="D46" s="192">
        <f t="shared" si="11"/>
        <v>0</v>
      </c>
      <c r="E46" s="192">
        <f t="shared" si="11"/>
        <v>0</v>
      </c>
      <c r="F46" s="192">
        <f t="shared" si="11"/>
        <v>232835</v>
      </c>
      <c r="G46" s="192">
        <f t="shared" si="11"/>
        <v>68936033</v>
      </c>
      <c r="H46" s="192">
        <f t="shared" si="11"/>
        <v>0</v>
      </c>
      <c r="I46" s="178">
        <f t="shared" si="10"/>
        <v>71924853</v>
      </c>
      <c r="J46" s="180">
        <f>SUM(J16+J17+J30)</f>
        <v>0</v>
      </c>
      <c r="K46" s="178">
        <f t="shared" si="9"/>
        <v>71924853</v>
      </c>
      <c r="L46" s="174"/>
    </row>
    <row r="47" spans="1:12" x14ac:dyDescent="0.2">
      <c r="A47" s="262" t="s">
        <v>370</v>
      </c>
      <c r="B47" s="176" t="s">
        <v>60</v>
      </c>
      <c r="C47" s="177"/>
      <c r="D47" s="177"/>
      <c r="E47" s="177"/>
      <c r="F47" s="177"/>
      <c r="G47" s="177"/>
      <c r="H47" s="177"/>
      <c r="I47" s="178">
        <f t="shared" si="10"/>
        <v>0</v>
      </c>
      <c r="J47" s="173"/>
      <c r="K47" s="178">
        <f t="shared" si="9"/>
        <v>0</v>
      </c>
    </row>
    <row r="48" spans="1:12" ht="12.75" x14ac:dyDescent="0.2">
      <c r="A48" s="264" t="s">
        <v>399</v>
      </c>
      <c r="B48" s="176"/>
      <c r="C48" s="177"/>
      <c r="D48" s="177"/>
      <c r="E48" s="177"/>
      <c r="F48" s="177"/>
      <c r="G48" s="177"/>
      <c r="H48" s="177"/>
      <c r="I48" s="173"/>
      <c r="J48" s="173"/>
      <c r="K48" s="173"/>
    </row>
    <row r="49" spans="1:13" ht="12.75" x14ac:dyDescent="0.2">
      <c r="A49" s="264" t="s">
        <v>400</v>
      </c>
      <c r="B49" s="176"/>
      <c r="C49" s="177"/>
      <c r="D49" s="177"/>
      <c r="E49" s="177"/>
      <c r="F49" s="177"/>
      <c r="G49" s="177"/>
      <c r="H49" s="177"/>
      <c r="I49" s="173"/>
      <c r="J49" s="173"/>
      <c r="K49" s="173"/>
    </row>
    <row r="50" spans="1:13" ht="12.75" x14ac:dyDescent="0.2">
      <c r="A50" s="264" t="s">
        <v>401</v>
      </c>
      <c r="B50" s="176"/>
      <c r="C50" s="177"/>
      <c r="D50" s="177"/>
      <c r="E50" s="177"/>
      <c r="F50" s="177"/>
      <c r="G50" s="177"/>
      <c r="H50" s="177"/>
      <c r="I50" s="173"/>
      <c r="J50" s="173"/>
      <c r="K50" s="173"/>
    </row>
    <row r="51" spans="1:13" x14ac:dyDescent="0.2">
      <c r="A51" s="262" t="s">
        <v>402</v>
      </c>
      <c r="B51" s="176" t="s">
        <v>61</v>
      </c>
      <c r="C51" s="190">
        <f t="shared" ref="C51:H51" si="12">C46+C47</f>
        <v>2755985</v>
      </c>
      <c r="D51" s="190">
        <f t="shared" si="12"/>
        <v>0</v>
      </c>
      <c r="E51" s="190">
        <f t="shared" si="12"/>
        <v>0</v>
      </c>
      <c r="F51" s="190">
        <f t="shared" si="12"/>
        <v>232835</v>
      </c>
      <c r="G51" s="190">
        <f t="shared" si="12"/>
        <v>68936033</v>
      </c>
      <c r="H51" s="190">
        <f t="shared" si="12"/>
        <v>0</v>
      </c>
      <c r="I51" s="178">
        <f t="shared" si="10"/>
        <v>71924853</v>
      </c>
      <c r="J51" s="180">
        <f>J46+J47</f>
        <v>0</v>
      </c>
      <c r="K51" s="178">
        <f>I51+J51</f>
        <v>71924853</v>
      </c>
    </row>
    <row r="52" spans="1:13" x14ac:dyDescent="0.2">
      <c r="A52" s="261" t="s">
        <v>403</v>
      </c>
      <c r="B52" s="176" t="s">
        <v>35</v>
      </c>
      <c r="C52" s="190">
        <f t="shared" ref="C52:H52" si="13">C53+C54</f>
        <v>0</v>
      </c>
      <c r="D52" s="190">
        <f t="shared" si="13"/>
        <v>0</v>
      </c>
      <c r="E52" s="190">
        <f t="shared" si="13"/>
        <v>0</v>
      </c>
      <c r="F52" s="190">
        <f t="shared" si="13"/>
        <v>30323</v>
      </c>
      <c r="G52" s="190">
        <f t="shared" si="13"/>
        <v>5591228</v>
      </c>
      <c r="H52" s="190">
        <f t="shared" si="13"/>
        <v>0</v>
      </c>
      <c r="I52" s="178">
        <f t="shared" si="10"/>
        <v>5621551</v>
      </c>
      <c r="J52" s="180">
        <f>J53+J54</f>
        <v>0</v>
      </c>
      <c r="K52" s="178">
        <f t="shared" ref="K52:K53" si="14">I52+J52</f>
        <v>5621551</v>
      </c>
    </row>
    <row r="53" spans="1:13" x14ac:dyDescent="0.2">
      <c r="A53" s="262" t="s">
        <v>404</v>
      </c>
      <c r="B53" s="176" t="s">
        <v>62</v>
      </c>
      <c r="C53" s="177"/>
      <c r="D53" s="179"/>
      <c r="E53" s="179"/>
      <c r="F53" s="179"/>
      <c r="G53" s="172">
        <f>'[58]5'!H2463</f>
        <v>5605793</v>
      </c>
      <c r="H53" s="172"/>
      <c r="I53" s="178">
        <f t="shared" si="10"/>
        <v>5605793</v>
      </c>
      <c r="J53" s="173"/>
      <c r="K53" s="178">
        <f t="shared" si="14"/>
        <v>5605793</v>
      </c>
      <c r="M53" s="193"/>
    </row>
    <row r="54" spans="1:13" x14ac:dyDescent="0.2">
      <c r="A54" s="262" t="s">
        <v>405</v>
      </c>
      <c r="B54" s="176" t="s">
        <v>63</v>
      </c>
      <c r="C54" s="178">
        <f t="shared" ref="C54:H54" si="15">SUM(C56:C64)</f>
        <v>0</v>
      </c>
      <c r="D54" s="178">
        <f t="shared" si="15"/>
        <v>0</v>
      </c>
      <c r="E54" s="178">
        <f t="shared" si="15"/>
        <v>0</v>
      </c>
      <c r="F54" s="178">
        <f t="shared" si="15"/>
        <v>30323</v>
      </c>
      <c r="G54" s="178">
        <f t="shared" si="15"/>
        <v>-14565</v>
      </c>
      <c r="H54" s="178">
        <f t="shared" si="15"/>
        <v>0</v>
      </c>
      <c r="I54" s="178">
        <f t="shared" si="10"/>
        <v>15758</v>
      </c>
      <c r="J54" s="180">
        <f>SUM(J56:J64)</f>
        <v>0</v>
      </c>
      <c r="K54" s="178">
        <f>I54+J54</f>
        <v>15758</v>
      </c>
    </row>
    <row r="55" spans="1:13" x14ac:dyDescent="0.2">
      <c r="A55" s="261" t="s">
        <v>277</v>
      </c>
      <c r="B55" s="176"/>
      <c r="C55" s="177"/>
      <c r="D55" s="177"/>
      <c r="E55" s="177"/>
      <c r="F55" s="177"/>
      <c r="G55" s="177"/>
      <c r="H55" s="177"/>
      <c r="I55" s="178">
        <f t="shared" si="10"/>
        <v>0</v>
      </c>
      <c r="J55" s="181"/>
      <c r="K55" s="178">
        <f>I55+J55</f>
        <v>0</v>
      </c>
    </row>
    <row r="56" spans="1:13" ht="24" x14ac:dyDescent="0.2">
      <c r="A56" s="261" t="s">
        <v>375</v>
      </c>
      <c r="B56" s="176" t="s">
        <v>64</v>
      </c>
      <c r="C56" s="179"/>
      <c r="D56" s="179"/>
      <c r="E56" s="179"/>
      <c r="F56" s="177"/>
      <c r="G56" s="179"/>
      <c r="H56" s="179"/>
      <c r="I56" s="178">
        <f t="shared" si="10"/>
        <v>0</v>
      </c>
      <c r="J56" s="173"/>
      <c r="K56" s="178">
        <f t="shared" ref="K56:K64" si="16">I56+J56</f>
        <v>0</v>
      </c>
    </row>
    <row r="57" spans="1:13" ht="24" x14ac:dyDescent="0.2">
      <c r="A57" s="261" t="s">
        <v>376</v>
      </c>
      <c r="B57" s="176" t="s">
        <v>65</v>
      </c>
      <c r="C57" s="177"/>
      <c r="D57" s="177"/>
      <c r="E57" s="177"/>
      <c r="F57" s="177"/>
      <c r="G57" s="177"/>
      <c r="H57" s="177"/>
      <c r="I57" s="178">
        <f t="shared" si="10"/>
        <v>0</v>
      </c>
      <c r="J57" s="173"/>
      <c r="K57" s="178">
        <f t="shared" si="16"/>
        <v>0</v>
      </c>
    </row>
    <row r="58" spans="1:13" x14ac:dyDescent="0.2">
      <c r="A58" s="261" t="s">
        <v>377</v>
      </c>
      <c r="B58" s="176" t="s">
        <v>66</v>
      </c>
      <c r="C58" s="179"/>
      <c r="D58" s="179"/>
      <c r="E58" s="179"/>
      <c r="F58" s="177"/>
      <c r="G58" s="179"/>
      <c r="H58" s="179"/>
      <c r="I58" s="178">
        <f t="shared" si="10"/>
        <v>0</v>
      </c>
      <c r="J58" s="173"/>
      <c r="K58" s="178">
        <f t="shared" si="16"/>
        <v>0</v>
      </c>
    </row>
    <row r="59" spans="1:13" ht="24" x14ac:dyDescent="0.2">
      <c r="A59" s="262" t="s">
        <v>378</v>
      </c>
      <c r="B59" s="176" t="s">
        <v>67</v>
      </c>
      <c r="C59" s="177"/>
      <c r="D59" s="177"/>
      <c r="E59" s="177"/>
      <c r="F59" s="177"/>
      <c r="G59" s="177">
        <v>3829</v>
      </c>
      <c r="H59" s="177"/>
      <c r="I59" s="178">
        <f t="shared" si="10"/>
        <v>3829</v>
      </c>
      <c r="J59" s="173"/>
      <c r="K59" s="178">
        <f t="shared" si="16"/>
        <v>3829</v>
      </c>
    </row>
    <row r="60" spans="1:13" x14ac:dyDescent="0.2">
      <c r="A60" s="261" t="s">
        <v>379</v>
      </c>
      <c r="B60" s="176" t="s">
        <v>68</v>
      </c>
      <c r="C60" s="177"/>
      <c r="D60" s="177"/>
      <c r="E60" s="177"/>
      <c r="F60" s="177"/>
      <c r="G60" s="177">
        <v>-18394</v>
      </c>
      <c r="H60" s="177"/>
      <c r="I60" s="178">
        <f t="shared" si="10"/>
        <v>-18394</v>
      </c>
      <c r="J60" s="173"/>
      <c r="K60" s="178">
        <f t="shared" si="16"/>
        <v>-18394</v>
      </c>
    </row>
    <row r="61" spans="1:13" x14ac:dyDescent="0.2">
      <c r="A61" s="261" t="s">
        <v>380</v>
      </c>
      <c r="B61" s="176" t="s">
        <v>69</v>
      </c>
      <c r="C61" s="179"/>
      <c r="D61" s="179"/>
      <c r="E61" s="177"/>
      <c r="F61" s="177"/>
      <c r="G61" s="179"/>
      <c r="H61" s="179"/>
      <c r="I61" s="178">
        <f t="shared" si="10"/>
        <v>0</v>
      </c>
      <c r="J61" s="173"/>
      <c r="K61" s="178">
        <f t="shared" si="16"/>
        <v>0</v>
      </c>
    </row>
    <row r="62" spans="1:13" ht="23.25" customHeight="1" x14ac:dyDescent="0.2">
      <c r="A62" s="262" t="s">
        <v>381</v>
      </c>
      <c r="B62" s="176" t="s">
        <v>70</v>
      </c>
      <c r="C62" s="179"/>
      <c r="D62" s="179"/>
      <c r="E62" s="179"/>
      <c r="F62" s="177"/>
      <c r="G62" s="179"/>
      <c r="H62" s="179"/>
      <c r="I62" s="178">
        <f t="shared" si="10"/>
        <v>0</v>
      </c>
      <c r="J62" s="173"/>
      <c r="K62" s="178">
        <f t="shared" si="16"/>
        <v>0</v>
      </c>
    </row>
    <row r="63" spans="1:13" x14ac:dyDescent="0.2">
      <c r="A63" s="261" t="s">
        <v>382</v>
      </c>
      <c r="B63" s="176" t="s">
        <v>71</v>
      </c>
      <c r="C63" s="177"/>
      <c r="D63" s="177"/>
      <c r="E63" s="177"/>
      <c r="F63" s="177"/>
      <c r="G63" s="177"/>
      <c r="H63" s="177"/>
      <c r="I63" s="178">
        <f t="shared" si="10"/>
        <v>0</v>
      </c>
      <c r="J63" s="173"/>
      <c r="K63" s="178">
        <f t="shared" si="16"/>
        <v>0</v>
      </c>
    </row>
    <row r="64" spans="1:13" x14ac:dyDescent="0.2">
      <c r="A64" s="262" t="s">
        <v>383</v>
      </c>
      <c r="B64" s="176" t="s">
        <v>72</v>
      </c>
      <c r="C64" s="179"/>
      <c r="D64" s="179"/>
      <c r="E64" s="179"/>
      <c r="F64" s="177">
        <v>30323</v>
      </c>
      <c r="G64" s="179"/>
      <c r="H64" s="179"/>
      <c r="I64" s="178">
        <f t="shared" si="10"/>
        <v>30323</v>
      </c>
      <c r="J64" s="173"/>
      <c r="K64" s="178">
        <f t="shared" si="16"/>
        <v>30323</v>
      </c>
    </row>
    <row r="65" spans="1:11" x14ac:dyDescent="0.2">
      <c r="A65" s="262" t="s">
        <v>406</v>
      </c>
      <c r="B65" s="176" t="s">
        <v>73</v>
      </c>
      <c r="C65" s="190">
        <f>SUM(C67+C72+C73+C74+C75+C76+C77+C78+C79)</f>
        <v>1971574</v>
      </c>
      <c r="D65" s="190">
        <f t="shared" ref="D65:H65" si="17">SUM(D67+D72+D73+D74+D75+D76+D77+D78+D79)</f>
        <v>0</v>
      </c>
      <c r="E65" s="190">
        <f t="shared" si="17"/>
        <v>0</v>
      </c>
      <c r="F65" s="190">
        <f t="shared" si="17"/>
        <v>0</v>
      </c>
      <c r="G65" s="190">
        <f t="shared" si="17"/>
        <v>-4159127</v>
      </c>
      <c r="H65" s="190">
        <f t="shared" si="17"/>
        <v>0</v>
      </c>
      <c r="I65" s="178">
        <f t="shared" si="10"/>
        <v>-2187553</v>
      </c>
      <c r="J65" s="180">
        <f>SUM(J67+J72+J73+J74+J75+J76+J77+J78+J79)</f>
        <v>0</v>
      </c>
      <c r="K65" s="178">
        <f>I65+J65</f>
        <v>-2187553</v>
      </c>
    </row>
    <row r="66" spans="1:11" x14ac:dyDescent="0.2">
      <c r="A66" s="261" t="s">
        <v>277</v>
      </c>
      <c r="B66" s="176"/>
      <c r="C66" s="191"/>
      <c r="D66" s="191"/>
      <c r="E66" s="191"/>
      <c r="F66" s="191"/>
      <c r="G66" s="191"/>
      <c r="H66" s="191"/>
      <c r="I66" s="178"/>
      <c r="J66" s="181"/>
      <c r="K66" s="178"/>
    </row>
    <row r="67" spans="1:11" x14ac:dyDescent="0.2">
      <c r="A67" s="262" t="s">
        <v>385</v>
      </c>
      <c r="B67" s="176" t="s">
        <v>74</v>
      </c>
      <c r="C67" s="190">
        <f t="shared" ref="C67:H67" si="18">SUM(C69:C71)</f>
        <v>0</v>
      </c>
      <c r="D67" s="190">
        <f t="shared" si="18"/>
        <v>0</v>
      </c>
      <c r="E67" s="190">
        <f t="shared" si="18"/>
        <v>0</v>
      </c>
      <c r="F67" s="190">
        <f t="shared" si="18"/>
        <v>0</v>
      </c>
      <c r="G67" s="190">
        <f t="shared" si="18"/>
        <v>0</v>
      </c>
      <c r="H67" s="190">
        <f t="shared" si="18"/>
        <v>0</v>
      </c>
      <c r="I67" s="178">
        <f t="shared" si="10"/>
        <v>0</v>
      </c>
      <c r="J67" s="180">
        <f>SUM(J69:J71)</f>
        <v>0</v>
      </c>
      <c r="K67" s="178">
        <f>I67+J67</f>
        <v>0</v>
      </c>
    </row>
    <row r="68" spans="1:11" x14ac:dyDescent="0.2">
      <c r="A68" s="261" t="s">
        <v>277</v>
      </c>
      <c r="B68" s="176"/>
      <c r="C68" s="191"/>
      <c r="D68" s="191"/>
      <c r="E68" s="191"/>
      <c r="F68" s="191"/>
      <c r="G68" s="191"/>
      <c r="H68" s="191"/>
      <c r="I68" s="178"/>
      <c r="J68" s="181"/>
      <c r="K68" s="178">
        <f>I68+J68</f>
        <v>0</v>
      </c>
    </row>
    <row r="69" spans="1:11" x14ac:dyDescent="0.2">
      <c r="A69" s="262" t="s">
        <v>386</v>
      </c>
      <c r="B69" s="176"/>
      <c r="C69" s="177"/>
      <c r="D69" s="177"/>
      <c r="E69" s="177"/>
      <c r="F69" s="177"/>
      <c r="G69" s="177"/>
      <c r="H69" s="177"/>
      <c r="I69" s="178">
        <f t="shared" si="10"/>
        <v>0</v>
      </c>
      <c r="J69" s="173"/>
      <c r="K69" s="178">
        <f t="shared" ref="K69:K80" si="19">I69+J69</f>
        <v>0</v>
      </c>
    </row>
    <row r="70" spans="1:11" x14ac:dyDescent="0.2">
      <c r="A70" s="262" t="s">
        <v>387</v>
      </c>
      <c r="B70" s="176"/>
      <c r="C70" s="177"/>
      <c r="D70" s="177"/>
      <c r="E70" s="177"/>
      <c r="F70" s="177"/>
      <c r="G70" s="177"/>
      <c r="H70" s="177"/>
      <c r="I70" s="178">
        <f t="shared" si="10"/>
        <v>0</v>
      </c>
      <c r="J70" s="173"/>
      <c r="K70" s="178">
        <f t="shared" si="19"/>
        <v>0</v>
      </c>
    </row>
    <row r="71" spans="1:11" x14ac:dyDescent="0.2">
      <c r="A71" s="262" t="s">
        <v>388</v>
      </c>
      <c r="B71" s="176"/>
      <c r="C71" s="177"/>
      <c r="D71" s="177"/>
      <c r="E71" s="177"/>
      <c r="F71" s="177"/>
      <c r="G71" s="177"/>
      <c r="H71" s="177"/>
      <c r="I71" s="178">
        <f t="shared" si="10"/>
        <v>0</v>
      </c>
      <c r="J71" s="173"/>
      <c r="K71" s="178">
        <f t="shared" si="19"/>
        <v>0</v>
      </c>
    </row>
    <row r="72" spans="1:11" x14ac:dyDescent="0.2">
      <c r="A72" s="262" t="s">
        <v>389</v>
      </c>
      <c r="B72" s="176" t="s">
        <v>75</v>
      </c>
      <c r="C72" s="177"/>
      <c r="D72" s="177"/>
      <c r="E72" s="177"/>
      <c r="F72" s="177"/>
      <c r="G72" s="177"/>
      <c r="H72" s="177"/>
      <c r="I72" s="178">
        <f t="shared" si="10"/>
        <v>0</v>
      </c>
      <c r="J72" s="173"/>
      <c r="K72" s="178">
        <f t="shared" si="19"/>
        <v>0</v>
      </c>
    </row>
    <row r="73" spans="1:11" x14ac:dyDescent="0.2">
      <c r="A73" s="262" t="s">
        <v>390</v>
      </c>
      <c r="B73" s="176" t="s">
        <v>76</v>
      </c>
      <c r="C73" s="177">
        <v>1971574</v>
      </c>
      <c r="D73" s="177"/>
      <c r="E73" s="177"/>
      <c r="F73" s="177"/>
      <c r="G73" s="177"/>
      <c r="H73" s="177"/>
      <c r="I73" s="178">
        <f t="shared" si="10"/>
        <v>1971574</v>
      </c>
      <c r="J73" s="173"/>
      <c r="K73" s="178">
        <f t="shared" si="19"/>
        <v>1971574</v>
      </c>
    </row>
    <row r="74" spans="1:11" x14ac:dyDescent="0.2">
      <c r="A74" s="262" t="s">
        <v>391</v>
      </c>
      <c r="B74" s="176" t="s">
        <v>77</v>
      </c>
      <c r="C74" s="177"/>
      <c r="D74" s="177"/>
      <c r="E74" s="177"/>
      <c r="F74" s="177"/>
      <c r="G74" s="177"/>
      <c r="H74" s="177"/>
      <c r="I74" s="178">
        <f t="shared" si="10"/>
        <v>0</v>
      </c>
      <c r="J74" s="173"/>
      <c r="K74" s="178">
        <f t="shared" si="19"/>
        <v>0</v>
      </c>
    </row>
    <row r="75" spans="1:11" x14ac:dyDescent="0.2">
      <c r="A75" s="262" t="s">
        <v>392</v>
      </c>
      <c r="B75" s="176" t="s">
        <v>78</v>
      </c>
      <c r="C75" s="177"/>
      <c r="D75" s="177"/>
      <c r="E75" s="177"/>
      <c r="F75" s="177"/>
      <c r="G75" s="177"/>
      <c r="H75" s="177"/>
      <c r="I75" s="178">
        <f t="shared" si="10"/>
        <v>0</v>
      </c>
      <c r="J75" s="173"/>
      <c r="K75" s="178">
        <f t="shared" si="19"/>
        <v>0</v>
      </c>
    </row>
    <row r="76" spans="1:11" x14ac:dyDescent="0.2">
      <c r="A76" s="262" t="s">
        <v>393</v>
      </c>
      <c r="B76" s="176" t="s">
        <v>79</v>
      </c>
      <c r="C76" s="177"/>
      <c r="D76" s="177"/>
      <c r="E76" s="177"/>
      <c r="F76" s="177"/>
      <c r="G76" s="177">
        <v>-4159127</v>
      </c>
      <c r="H76" s="177"/>
      <c r="I76" s="178">
        <f t="shared" si="10"/>
        <v>-4159127</v>
      </c>
      <c r="J76" s="173"/>
      <c r="K76" s="178">
        <f t="shared" si="19"/>
        <v>-4159127</v>
      </c>
    </row>
    <row r="77" spans="1:11" x14ac:dyDescent="0.2">
      <c r="A77" s="262" t="s">
        <v>394</v>
      </c>
      <c r="B77" s="176" t="s">
        <v>80</v>
      </c>
      <c r="C77" s="177"/>
      <c r="D77" s="177"/>
      <c r="E77" s="177"/>
      <c r="F77" s="177"/>
      <c r="G77" s="177"/>
      <c r="H77" s="177"/>
      <c r="I77" s="178">
        <f t="shared" si="10"/>
        <v>0</v>
      </c>
      <c r="J77" s="173"/>
      <c r="K77" s="178">
        <f t="shared" si="19"/>
        <v>0</v>
      </c>
    </row>
    <row r="78" spans="1:11" x14ac:dyDescent="0.2">
      <c r="A78" s="262" t="s">
        <v>395</v>
      </c>
      <c r="B78" s="176" t="s">
        <v>81</v>
      </c>
      <c r="C78" s="177"/>
      <c r="D78" s="177"/>
      <c r="E78" s="177"/>
      <c r="F78" s="177"/>
      <c r="G78" s="177"/>
      <c r="H78" s="177"/>
      <c r="I78" s="178">
        <f t="shared" si="10"/>
        <v>0</v>
      </c>
      <c r="J78" s="173"/>
      <c r="K78" s="178">
        <f t="shared" si="19"/>
        <v>0</v>
      </c>
    </row>
    <row r="79" spans="1:11" x14ac:dyDescent="0.2">
      <c r="A79" s="261" t="s">
        <v>396</v>
      </c>
      <c r="B79" s="176" t="s">
        <v>82</v>
      </c>
      <c r="C79" s="177"/>
      <c r="D79" s="177"/>
      <c r="E79" s="177"/>
      <c r="F79" s="177"/>
      <c r="G79" s="177"/>
      <c r="H79" s="177"/>
      <c r="I79" s="178">
        <f t="shared" si="10"/>
        <v>0</v>
      </c>
      <c r="J79" s="173"/>
      <c r="K79" s="178">
        <f t="shared" si="19"/>
        <v>0</v>
      </c>
    </row>
    <row r="80" spans="1:11" x14ac:dyDescent="0.2">
      <c r="A80" s="262" t="s">
        <v>397</v>
      </c>
      <c r="B80" s="176" t="s">
        <v>83</v>
      </c>
      <c r="C80" s="177">
        <v>-322390</v>
      </c>
      <c r="D80" s="177"/>
      <c r="E80" s="177"/>
      <c r="F80" s="177"/>
      <c r="G80" s="177">
        <v>322390</v>
      </c>
      <c r="H80" s="177"/>
      <c r="I80" s="178">
        <f t="shared" si="10"/>
        <v>0</v>
      </c>
      <c r="J80" s="173"/>
      <c r="K80" s="178">
        <f t="shared" si="19"/>
        <v>0</v>
      </c>
    </row>
    <row r="81" spans="1:12" s="175" customFormat="1" x14ac:dyDescent="0.2">
      <c r="A81" s="260" t="s">
        <v>407</v>
      </c>
      <c r="B81" s="171">
        <v>800</v>
      </c>
      <c r="C81" s="173">
        <f t="shared" ref="C81:H81" si="20">SUM(C51+C52+C65+C80)</f>
        <v>4405169</v>
      </c>
      <c r="D81" s="173">
        <f t="shared" si="20"/>
        <v>0</v>
      </c>
      <c r="E81" s="173">
        <f t="shared" si="20"/>
        <v>0</v>
      </c>
      <c r="F81" s="173">
        <f t="shared" si="20"/>
        <v>263158</v>
      </c>
      <c r="G81" s="173">
        <f t="shared" si="20"/>
        <v>70690524</v>
      </c>
      <c r="H81" s="173">
        <f t="shared" si="20"/>
        <v>0</v>
      </c>
      <c r="I81" s="178">
        <f t="shared" si="10"/>
        <v>75358851</v>
      </c>
      <c r="J81" s="180">
        <f>SUM(J51+J52+J65)</f>
        <v>0</v>
      </c>
      <c r="K81" s="178">
        <f>I81+J81</f>
        <v>75358851</v>
      </c>
      <c r="L81" s="174"/>
    </row>
    <row r="82" spans="1:12" s="195" customFormat="1" x14ac:dyDescent="0.2">
      <c r="A82" s="162"/>
      <c r="B82" s="162"/>
      <c r="C82" s="194"/>
      <c r="D82" s="194"/>
      <c r="E82" s="194"/>
      <c r="F82" s="194"/>
      <c r="G82" s="194"/>
      <c r="H82" s="194"/>
      <c r="I82" s="162"/>
      <c r="J82" s="162"/>
      <c r="K82" s="162"/>
      <c r="L82" s="162"/>
    </row>
    <row r="83" spans="1:12" s="195" customFormat="1" x14ac:dyDescent="0.2">
      <c r="A83" s="196"/>
      <c r="B83" s="162"/>
      <c r="C83" s="194"/>
      <c r="D83" s="194"/>
      <c r="E83" s="194"/>
      <c r="F83" s="194"/>
      <c r="G83" s="194"/>
      <c r="H83" s="194"/>
      <c r="I83" s="162"/>
      <c r="J83" s="162"/>
      <c r="K83" s="162"/>
      <c r="L83" s="162"/>
    </row>
    <row r="84" spans="1:12" s="199" customFormat="1" x14ac:dyDescent="0.2">
      <c r="A84" s="197"/>
      <c r="B84" s="197"/>
      <c r="C84" s="198"/>
      <c r="D84" s="198"/>
      <c r="E84" s="198"/>
      <c r="F84" s="198"/>
      <c r="G84" s="198"/>
      <c r="H84" s="198"/>
      <c r="I84" s="197"/>
      <c r="J84" s="197"/>
      <c r="K84" s="197"/>
      <c r="L84" s="162"/>
    </row>
    <row r="85" spans="1:12" ht="12.75" x14ac:dyDescent="0.2">
      <c r="A85" s="48" t="s">
        <v>223</v>
      </c>
      <c r="B85" s="14"/>
      <c r="C85" s="14"/>
      <c r="D85" s="14"/>
    </row>
    <row r="86" spans="1:12" ht="15" x14ac:dyDescent="0.35">
      <c r="A86" s="201" t="s">
        <v>225</v>
      </c>
      <c r="B86" s="49"/>
      <c r="C86" s="50" t="s">
        <v>103</v>
      </c>
      <c r="D86" s="50"/>
      <c r="E86" s="161"/>
      <c r="F86" s="161"/>
      <c r="G86" s="161"/>
      <c r="H86" s="161"/>
      <c r="I86" s="160"/>
      <c r="J86" s="160"/>
      <c r="K86" s="160"/>
    </row>
    <row r="87" spans="1:12" ht="12.75" x14ac:dyDescent="0.2">
      <c r="A87" s="202"/>
      <c r="B87" s="70"/>
      <c r="C87" s="70"/>
      <c r="D87" s="52"/>
      <c r="E87" s="161"/>
      <c r="F87" s="161"/>
      <c r="G87" s="161"/>
      <c r="H87" s="161"/>
      <c r="I87" s="160"/>
      <c r="J87" s="160"/>
      <c r="K87" s="160"/>
    </row>
    <row r="88" spans="1:12" ht="12.75" x14ac:dyDescent="0.2">
      <c r="A88" s="53"/>
      <c r="B88" s="2"/>
      <c r="C88" s="3"/>
      <c r="D88" s="11"/>
      <c r="E88" s="161"/>
      <c r="F88" s="161"/>
      <c r="G88" s="161"/>
      <c r="H88" s="161"/>
      <c r="I88" s="160"/>
      <c r="J88" s="160"/>
      <c r="K88" s="160"/>
    </row>
    <row r="89" spans="1:12" ht="12.75" x14ac:dyDescent="0.2">
      <c r="A89" s="53" t="s">
        <v>222</v>
      </c>
      <c r="B89" s="24"/>
      <c r="C89" s="50" t="s">
        <v>105</v>
      </c>
      <c r="D89" s="54"/>
      <c r="E89" s="161"/>
      <c r="F89" s="161"/>
      <c r="G89" s="161"/>
      <c r="H89" s="161"/>
      <c r="I89" s="160"/>
      <c r="J89" s="160"/>
      <c r="K89" s="160"/>
    </row>
    <row r="90" spans="1:12" x14ac:dyDescent="0.2">
      <c r="A90" s="160"/>
      <c r="B90" s="160"/>
      <c r="C90" s="161"/>
      <c r="D90" s="161"/>
      <c r="E90" s="161"/>
      <c r="F90" s="161"/>
      <c r="G90" s="161"/>
      <c r="H90" s="161"/>
      <c r="I90" s="160"/>
      <c r="J90" s="160"/>
      <c r="K90" s="160"/>
    </row>
    <row r="93" spans="1:12" x14ac:dyDescent="0.2">
      <c r="A93" s="203" t="s">
        <v>100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307086614173229" header="0.31496062992125984" footer="0.31496062992125984"/>
  <pageSetup paperSize="9" scale="58" fitToHeight="2" orientation="landscape" r:id="rId1"/>
  <headerFooter>
    <oddHeader>&amp;R&amp;A</oddHeader>
  </headerFooter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2022-05-31T03:00:07Z</cp:lastPrinted>
  <dcterms:created xsi:type="dcterms:W3CDTF">2022-03-30T09:39:22Z</dcterms:created>
  <dcterms:modified xsi:type="dcterms:W3CDTF">2022-06-15T09:05:52Z</dcterms:modified>
</cp:coreProperties>
</file>