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2 кв 2023\На сайте\"/>
    </mc:Choice>
  </mc:AlternateContent>
  <xr:revisionPtr revIDLastSave="0" documentId="13_ncr:1_{23720E6D-B27F-40B2-AFC7-70DE216D756B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Ф1!$A$1:$D$157</definedName>
    <definedName name="Z_942BA421_E001_4FC3_9C0F_8E0D53E3C61F_.wvu.PrintArea" localSheetId="1" hidden="1">Ф2!$A$1:$D$78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Ф1!$A$8:$D$157</definedName>
    <definedName name="Z_A8D0D40D_9ED2_4FAF_AC66_1CCAA7B1301F_.wvu.PrintArea" localSheetId="1" hidden="1">Ф2!$A$8:$D$78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Ф1!$A$1:$D$157</definedName>
    <definedName name="_xlnm.Print_Area" localSheetId="1">Ф2!$A$1:$D$78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" i="2" l="1"/>
  <c r="A66" i="2"/>
  <c r="G55" i="4" l="1"/>
  <c r="A89" i="4"/>
  <c r="A88" i="4"/>
  <c r="H70" i="4"/>
  <c r="H68" i="4" s="1"/>
  <c r="G70" i="4"/>
  <c r="G68" i="4" s="1"/>
  <c r="F70" i="4"/>
  <c r="E70" i="4"/>
  <c r="D70" i="4"/>
  <c r="C70" i="4"/>
  <c r="F68" i="4"/>
  <c r="E68" i="4"/>
  <c r="D68" i="4"/>
  <c r="C68" i="4"/>
  <c r="H57" i="4"/>
  <c r="H55" i="4" s="1"/>
  <c r="G57" i="4"/>
  <c r="F57" i="4"/>
  <c r="F55" i="4" s="1"/>
  <c r="E57" i="4"/>
  <c r="D57" i="4"/>
  <c r="C57" i="4"/>
  <c r="E55" i="4"/>
  <c r="D55" i="4"/>
  <c r="C55" i="4"/>
  <c r="H35" i="4"/>
  <c r="H33" i="4" s="1"/>
  <c r="G35" i="4"/>
  <c r="F35" i="4"/>
  <c r="E35" i="4"/>
  <c r="D35" i="4"/>
  <c r="C35" i="4"/>
  <c r="G33" i="4"/>
  <c r="F33" i="4"/>
  <c r="E33" i="4"/>
  <c r="D33" i="4"/>
  <c r="C33" i="4"/>
  <c r="H22" i="4"/>
  <c r="H20" i="4" s="1"/>
  <c r="G22" i="4"/>
  <c r="F22" i="4"/>
  <c r="E22" i="4"/>
  <c r="D22" i="4"/>
  <c r="C22" i="4"/>
  <c r="G20" i="4"/>
  <c r="F20" i="4"/>
  <c r="E20" i="4"/>
  <c r="D20" i="4"/>
  <c r="C20" i="4"/>
  <c r="A90" i="3"/>
  <c r="A89" i="3"/>
  <c r="D105" i="1" l="1"/>
  <c r="C105" i="1"/>
  <c r="K40" i="4" l="1"/>
  <c r="K39" i="4"/>
  <c r="K38" i="4"/>
  <c r="K37" i="4"/>
  <c r="K36" i="4"/>
  <c r="K35" i="4"/>
  <c r="K29" i="4"/>
  <c r="K27" i="4"/>
  <c r="K26" i="4"/>
  <c r="K25" i="4"/>
  <c r="K24" i="4"/>
  <c r="K18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54" i="4" s="1"/>
  <c r="D84" i="4" s="1"/>
  <c r="I33" i="4"/>
  <c r="K33" i="4" s="1"/>
  <c r="I32" i="4"/>
  <c r="K32" i="4" s="1"/>
  <c r="I31" i="4"/>
  <c r="K31" i="4" s="1"/>
  <c r="I30" i="4"/>
  <c r="K30" i="4" s="1"/>
  <c r="I29" i="4"/>
  <c r="I28" i="4"/>
  <c r="K28" i="4" s="1"/>
  <c r="I27" i="4"/>
  <c r="I22" i="4"/>
  <c r="K22" i="4" s="1"/>
  <c r="I21" i="4"/>
  <c r="K21" i="4" s="1"/>
  <c r="I20" i="4"/>
  <c r="K20" i="4" s="1"/>
  <c r="I18" i="4"/>
  <c r="I17" i="4"/>
  <c r="K17" i="4" s="1"/>
  <c r="H19" i="4"/>
  <c r="H49" i="4" s="1"/>
  <c r="H54" i="4" s="1"/>
  <c r="H84" i="4" s="1"/>
  <c r="G19" i="4"/>
  <c r="G49" i="4" s="1"/>
  <c r="G54" i="4" s="1"/>
  <c r="G84" i="4" s="1"/>
  <c r="F19" i="4"/>
  <c r="F49" i="4" s="1"/>
  <c r="F54" i="4" s="1"/>
  <c r="F84" i="4" s="1"/>
  <c r="E19" i="4"/>
  <c r="E49" i="4" s="1"/>
  <c r="E54" i="4" s="1"/>
  <c r="E84" i="4" s="1"/>
  <c r="D19" i="4"/>
  <c r="C19" i="4"/>
  <c r="I19" i="4" s="1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C35" i="2" s="1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C108" i="1" s="1"/>
  <c r="D77" i="1"/>
  <c r="C77" i="1"/>
  <c r="D61" i="1"/>
  <c r="C61" i="1"/>
  <c r="D50" i="1"/>
  <c r="C50" i="1"/>
  <c r="C44" i="1"/>
  <c r="D44" i="1"/>
  <c r="D36" i="1"/>
  <c r="C36" i="1"/>
  <c r="D26" i="1"/>
  <c r="C26" i="1"/>
  <c r="C66" i="3" l="1"/>
  <c r="D66" i="3"/>
  <c r="D108" i="1"/>
  <c r="C47" i="1"/>
  <c r="C49" i="4"/>
  <c r="C35" i="3"/>
  <c r="D35" i="3"/>
  <c r="C84" i="3"/>
  <c r="C86" i="3" s="1"/>
  <c r="D84" i="3"/>
  <c r="D86" i="3" s="1"/>
  <c r="D35" i="2"/>
  <c r="C53" i="2"/>
  <c r="C55" i="2" s="1"/>
  <c r="C33" i="2"/>
  <c r="C60" i="2" s="1"/>
  <c r="D53" i="2"/>
  <c r="D55" i="2" s="1"/>
  <c r="D33" i="2"/>
  <c r="D60" i="2" s="1"/>
  <c r="D47" i="1"/>
  <c r="D133" i="1"/>
  <c r="C133" i="1"/>
  <c r="C144" i="1" s="1"/>
  <c r="C81" i="1"/>
  <c r="D81" i="1"/>
  <c r="I68" i="4"/>
  <c r="K68" i="4" s="1"/>
  <c r="I57" i="4"/>
  <c r="K57" i="4" s="1"/>
  <c r="I70" i="4"/>
  <c r="K70" i="4" s="1"/>
  <c r="D144" i="1" l="1"/>
  <c r="C82" i="1"/>
  <c r="D82" i="1"/>
  <c r="C54" i="4"/>
  <c r="I49" i="4"/>
  <c r="K49" i="4" s="1"/>
  <c r="A100" i="4"/>
  <c r="A99" i="4"/>
  <c r="A95" i="4"/>
  <c r="A92" i="4"/>
  <c r="D85" i="4"/>
  <c r="C13" i="4"/>
  <c r="C10" i="4"/>
  <c r="A96" i="3"/>
  <c r="A93" i="3"/>
  <c r="A78" i="2"/>
  <c r="A77" i="2"/>
  <c r="A73" i="2"/>
  <c r="A70" i="2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<sst xmlns="http://schemas.openxmlformats.org/spreadsheetml/2006/main" count="508" uniqueCount="414">
  <si>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</si>
  <si>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</si>
  <si>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</si>
  <si>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</si>
  <si>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</si>
  <si>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</si>
  <si>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</si>
  <si>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</si>
  <si>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</si>
  <si>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</si>
  <si>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</si>
  <si>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</si>
  <si>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</si>
  <si>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</si>
  <si>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</si>
  <si>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</si>
  <si>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</si>
  <si>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</si>
  <si>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</si>
  <si>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</si>
  <si>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</si>
  <si>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</si>
  <si>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</si>
  <si>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</si>
  <si>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</si>
  <si>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</si>
  <si>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</si>
  <si>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</si>
  <si>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</si>
  <si>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</si>
  <si>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</si>
  <si>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</si>
  <si>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</si>
  <si>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</si>
  <si>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</si>
  <si>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</si>
  <si>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</si>
  <si>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</si>
  <si>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________________________________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</si>
  <si>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</si>
  <si>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</si>
  <si>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</si>
  <si>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</si>
  <si>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</si>
  <si>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</si>
  <si>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</si>
  <si>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</si>
  <si>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</si>
  <si>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</si>
  <si>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</si>
  <si>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</si>
  <si>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</si>
  <si>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</si>
  <si>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</si>
  <si>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</si>
  <si>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</si>
  <si>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</si>
  <si>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</si>
  <si>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</si>
  <si>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</si>
  <si>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</si>
  <si>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</si>
  <si>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</si>
  <si>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</si>
  <si>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</si>
  <si>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</si>
  <si>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</si>
  <si>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</si>
  <si>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</si>
  <si>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</si>
  <si>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</si>
  <si>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</si>
  <si>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</si>
  <si>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</si>
  <si>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</si>
  <si>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</si>
  <si>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</si>
  <si>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</si>
  <si>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</si>
  <si>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</si>
  <si>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</si>
  <si>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</si>
  <si>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</si>
  <si>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</si>
  <si>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</si>
  <si>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</si>
  <si>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</si>
  <si>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</si>
  <si>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</si>
  <si>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</si>
  <si>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</si>
  <si>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</si>
  <si>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</si>
  <si>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</si>
  <si>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</si>
  <si>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</si>
  <si>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</si>
  <si>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</si>
  <si>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</si>
  <si>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</si>
  <si>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</si>
  <si>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</si>
  <si>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</si>
  <si>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</si>
  <si>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</si>
  <si>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</si>
  <si>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</si>
  <si>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</si>
  <si>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</si>
  <si>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</si>
  <si>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</si>
  <si>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</si>
  <si>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</si>
  <si>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</si>
  <si>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</si>
  <si>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</si>
  <si>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</si>
  <si>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</si>
  <si>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</si>
  <si>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</si>
  <si>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</si>
  <si>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</si>
  <si>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</si>
  <si>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</si>
  <si>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</si>
  <si>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</si>
  <si>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</si>
  <si>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</si>
  <si>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</si>
  <si>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</si>
  <si>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</si>
  <si>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</si>
  <si>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</si>
  <si>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</si>
  <si>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</si>
  <si>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</si>
  <si>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</si>
  <si>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</si>
  <si>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</si>
  <si>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</si>
  <si>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</si>
  <si>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</si>
  <si>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</si>
  <si>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</si>
  <si>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</si>
  <si>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</si>
  <si>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</si>
  <si>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</si>
  <si>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</si>
  <si>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</si>
  <si>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</si>
  <si>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</si>
  <si>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</si>
  <si>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</si>
  <si>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</si>
  <si>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</si>
  <si>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</si>
  <si>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</si>
  <si>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</si>
  <si>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</si>
  <si>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</si>
  <si>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</si>
  <si>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</si>
  <si>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</si>
  <si>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</si>
  <si>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</si>
  <si>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</si>
  <si>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</si>
  <si>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</si>
  <si>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</si>
  <si>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</si>
  <si>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</si>
  <si>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</si>
  <si>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</si>
  <si>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</si>
  <si>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</si>
  <si>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</si>
  <si>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</si>
  <si>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</si>
  <si>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</si>
  <si>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</si>
  <si>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</si>
  <si>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</si>
  <si>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</si>
  <si>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</si>
  <si>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</si>
  <si>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</si>
  <si>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</si>
  <si>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</si>
  <si>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</si>
  <si>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</si>
  <si>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</si>
  <si>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</si>
  <si>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</si>
  <si>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</si>
  <si>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</si>
  <si>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</si>
  <si>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</si>
  <si>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</si>
  <si>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</si>
  <si>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</si>
  <si>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</si>
  <si>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</si>
  <si>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</si>
  <si>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</si>
  <si>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</si>
  <si>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</si>
  <si>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</si>
  <si>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</si>
  <si>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</si>
  <si>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</si>
  <si>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</si>
  <si>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</si>
  <si>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</si>
  <si>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</si>
  <si>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</si>
  <si>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</si>
  <si>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</si>
  <si>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</si>
  <si>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</si>
  <si>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</si>
  <si>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</si>
  <si>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</si>
  <si>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</si>
  <si>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</si>
  <si>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</si>
  <si>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</si>
  <si>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</si>
  <si>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</si>
  <si>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</si>
  <si>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</si>
  <si>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</si>
  <si>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</si>
  <si>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</si>
  <si>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</si>
  <si>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</si>
  <si>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</si>
  <si>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</si>
  <si>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</si>
  <si>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</si>
  <si>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</si>
  <si>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</si>
  <si>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</si>
  <si>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</si>
  <si>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</si>
  <si>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</si>
  <si>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</si>
  <si>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</si>
  <si>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</si>
  <si>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</si>
  <si>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</si>
  <si>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</si>
  <si>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</si>
  <si>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</si>
  <si>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</si>
  <si>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</si>
  <si>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</si>
  <si>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</si>
  <si>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</si>
  <si>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</si>
  <si>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</si>
  <si>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</si>
  <si>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</si>
  <si>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</si>
  <si>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</si>
  <si>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</si>
  <si>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</si>
  <si>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</si>
  <si>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</si>
  <si>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</si>
  <si>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</si>
  <si>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</si>
  <si>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</si>
  <si>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</si>
  <si>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</si>
  <si>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</si>
  <si>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</si>
  <si>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</si>
  <si>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</si>
  <si>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</si>
  <si>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</si>
  <si>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</si>
  <si>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</si>
  <si>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</si>
  <si>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</si>
  <si>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</si>
  <si>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</si>
  <si>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</si>
  <si>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</si>
  <si>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</si>
  <si>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</si>
  <si>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</si>
  <si>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</si>
  <si>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</si>
  <si>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</si>
  <si>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</si>
  <si>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</si>
  <si>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</si>
  <si>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</si>
  <si>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</si>
  <si>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</si>
  <si>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</si>
  <si>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</si>
  <si>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</si>
  <si>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</si>
  <si>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</si>
  <si>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</si>
  <si>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</si>
  <si>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</si>
  <si>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</si>
  <si>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</si>
  <si>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</si>
  <si>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</si>
  <si>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</si>
  <si>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</si>
  <si>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</si>
  <si>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</si>
  <si>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</si>
  <si>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</si>
  <si>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</si>
  <si>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</si>
  <si>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</si>
  <si>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</si>
  <si>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</si>
  <si>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</si>
  <si>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</si>
  <si>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</si>
  <si>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</si>
  <si>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</si>
  <si>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</si>
  <si>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</si>
  <si>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</si>
  <si>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</si>
  <si>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</si>
  <si>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</si>
  <si>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</si>
  <si>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</si>
  <si>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</si>
  <si>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</si>
  <si>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</si>
  <si>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</si>
  <si>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</si>
  <si>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</si>
  <si>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</si>
  <si>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</si>
  <si>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</si>
  <si>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</si>
  <si>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</si>
  <si>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</si>
  <si>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</si>
  <si>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</si>
  <si>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</si>
  <si>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</si>
  <si>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</si>
  <si>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</si>
  <si>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</si>
  <si>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</si>
  <si>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</si>
  <si>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</si>
  <si>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</si>
  <si>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</si>
  <si>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</si>
  <si>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</si>
  <si>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</si>
  <si>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</si>
  <si>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</si>
  <si>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</si>
  <si>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</si>
  <si>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</si>
  <si>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</si>
  <si>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</si>
  <si>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</si>
  <si>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</si>
  <si>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</si>
  <si>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</si>
  <si>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</si>
  <si>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</si>
  <si>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</si>
  <si>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</si>
  <si>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</si>
  <si>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</si>
  <si>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</si>
  <si>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</si>
  <si>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</si>
  <si>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</si>
  <si>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</si>
  <si>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</si>
  <si>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</si>
  <si>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</si>
  <si>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</si>
  <si>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</si>
  <si>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</si>
  <si>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</si>
  <si>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</si>
  <si>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</si>
  <si>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</si>
  <si>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</si>
  <si>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</si>
  <si>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</si>
  <si>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</si>
  <si>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</si>
  <si>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</si>
  <si>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</si>
  <si>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</si>
  <si>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</si>
  <si>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</si>
  <si>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</si>
  <si>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</si>
  <si>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</si>
  <si>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</si>
  <si>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 xml:space="preserve">                        </t>
  </si>
  <si>
    <t>Бас бухгалтер                                                      Оразбекова Динара Тлеукеновна</t>
  </si>
  <si>
    <t>есепті кезең 30.06.2023 жыл</t>
  </si>
  <si>
    <t>Есепті жылдың 30 шiлде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</si>
</sst>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4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03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0" fillId="0" borderId="6" xfId="0" applyBorder="1" applyProtection="1"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164" fontId="1" fillId="0" borderId="6" xfId="0" applyFont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  <xf numFmtId="166" fontId="3" fillId="0" borderId="4" xfId="2" applyNumberFormat="1" applyFont="1" applyBorder="1" applyProtection="1"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Hidden"/>
      <sheetName val="Threshold Table"/>
      <sheetName val="Sheet2"/>
      <sheetName val="Scenarios"/>
      <sheetName val="Workings"/>
      <sheetName val="Macroeconomic 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БРК 1"/>
      <sheetName val="БРК 2"/>
      <sheetName val="БРК 3"/>
      <sheetName val="ГБРК"/>
      <sheetName val="Произв. затраты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Financial ratios А3"/>
      <sheetName val="2_2 ОтклОТМ"/>
      <sheetName val="1_3_2 ОТМ"/>
      <sheetName val="Sales-COS"/>
      <sheetName val="PP&amp;E mvt for 2003"/>
      <sheetName val="I. Прогноз доходов"/>
      <sheetName val="U2 775 - COGS comparison per su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rofiles"/>
      <sheetName val="Wells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Settings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InputTI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Бюдж-тенге"/>
      <sheetName val="Ф3"/>
      <sheetName val="3.ФОТ"/>
      <sheetName val="Income $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Лист2"/>
      <sheetName val="Книга1"/>
      <sheetName val="5NK "/>
      <sheetName val="ЕдИзм"/>
      <sheetName val="Main Page"/>
      <sheetName val="База"/>
      <sheetName val="L-1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t0_name"/>
      <sheetName val="1 вариант  2009 "/>
      <sheetName val="XREF"/>
      <sheetName val="summary"/>
      <sheetName val="Инвест"/>
      <sheetName val="Запрос"/>
      <sheetName val="month"/>
      <sheetName val="9-1"/>
      <sheetName val="4"/>
      <sheetName val="1-1"/>
      <sheetName val="1"/>
      <sheetName val="Индексы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>
        <row r="1">
          <cell r="G1">
            <v>0</v>
          </cell>
        </row>
      </sheetData>
      <sheetData sheetId="198">
        <row r="1">
          <cell r="G1" t="str">
            <v xml:space="preserve"> 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 t="str">
            <v xml:space="preserve"> </v>
          </cell>
        </row>
      </sheetData>
      <sheetData sheetId="201">
        <row r="1">
          <cell r="G1">
            <v>0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материалы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класс"/>
      <sheetName val="01-45"/>
      <sheetName val="Capex"/>
      <sheetName val="#REF!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Потребители"/>
      <sheetName val="Блоки"/>
      <sheetName val="Баланс"/>
      <sheetName val="КР материалы"/>
      <sheetName val="Movements"/>
      <sheetName val="план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Sheet5"/>
      <sheetName val="Cash flow 2011"/>
      <sheetName val="Loans out"/>
      <sheetName val="МодельППП (Свод)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тделы"/>
      <sheetName val="MATRIX_DA_10"/>
      <sheetName val="ЭКРБ"/>
      <sheetName val="Об-я св-а"/>
      <sheetName val="2в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потр"/>
      <sheetName val="СН"/>
      <sheetName val="Hidden"/>
      <sheetName val="УУ 9 мес.2014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BS new"/>
      <sheetName val="сортамент"/>
      <sheetName val="Sales F"/>
      <sheetName val="WBS elements RS-v.02A"/>
      <sheetName val="Balance Sheet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57"/>
  <sheetViews>
    <sheetView topLeftCell="A109" zoomScale="80" zoomScaleNormal="80" zoomScaleSheetLayoutView="80" workbookViewId="0">
      <selection activeCell="A149" sqref="A149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91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92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93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91</v>
      </c>
      <c r="E5" s="5"/>
      <c r="F5" s="5"/>
      <c r="G5" s="6"/>
      <c r="H5" s="6"/>
      <c r="I5" s="6"/>
    </row>
    <row r="6" spans="1:9" x14ac:dyDescent="0.2">
      <c r="C6" s="9"/>
      <c r="D6" s="10" t="s">
        <v>94</v>
      </c>
      <c r="E6" s="5"/>
      <c r="F6" s="5"/>
      <c r="G6" s="6"/>
      <c r="H6" s="6"/>
      <c r="I6" s="6"/>
    </row>
    <row r="7" spans="1:9" x14ac:dyDescent="0.2">
      <c r="C7" s="9"/>
      <c r="D7" s="10" t="s">
        <v>95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96</v>
      </c>
    </row>
    <row r="10" spans="1:9" ht="25.5" x14ac:dyDescent="0.2">
      <c r="A10" s="1" t="s">
        <v>97</v>
      </c>
      <c r="B10" s="2"/>
      <c r="C10" s="15" t="s">
        <v>98</v>
      </c>
    </row>
    <row r="11" spans="1:9" ht="51" x14ac:dyDescent="0.2">
      <c r="A11" s="1" t="s">
        <v>99</v>
      </c>
      <c r="B11" s="2"/>
      <c r="C11" s="15" t="s">
        <v>100</v>
      </c>
    </row>
    <row r="12" spans="1:9" x14ac:dyDescent="0.2">
      <c r="A12" s="1" t="s">
        <v>101</v>
      </c>
      <c r="B12" s="2"/>
      <c r="C12" s="15" t="s">
        <v>102</v>
      </c>
    </row>
    <row r="13" spans="1:9" ht="15.75" customHeight="1" x14ac:dyDescent="0.2">
      <c r="A13" s="1" t="s">
        <v>103</v>
      </c>
      <c r="B13" s="2"/>
      <c r="C13" s="15" t="s">
        <v>104</v>
      </c>
      <c r="D13" s="17"/>
    </row>
    <row r="14" spans="1:9" x14ac:dyDescent="0.2">
      <c r="A14" s="1" t="s">
        <v>105</v>
      </c>
      <c r="B14" s="2"/>
      <c r="C14" s="15" t="s">
        <v>106</v>
      </c>
      <c r="D14" s="17"/>
    </row>
    <row r="15" spans="1:9" x14ac:dyDescent="0.2">
      <c r="A15" s="1" t="s">
        <v>107</v>
      </c>
      <c r="B15" s="2"/>
      <c r="C15" s="18">
        <v>3932</v>
      </c>
      <c r="D15" s="17"/>
    </row>
    <row r="16" spans="1:9" x14ac:dyDescent="0.2">
      <c r="A16" s="1" t="s">
        <v>108</v>
      </c>
      <c r="B16" s="2"/>
      <c r="C16" s="15" t="s">
        <v>110</v>
      </c>
      <c r="D16" s="17"/>
    </row>
    <row r="17" spans="1:6" ht="51" x14ac:dyDescent="0.2">
      <c r="A17" s="1" t="s">
        <v>109</v>
      </c>
      <c r="B17" s="2"/>
      <c r="C17" s="15" t="s">
        <v>111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112</v>
      </c>
      <c r="B19" s="21"/>
      <c r="C19" s="21"/>
      <c r="D19" s="21"/>
    </row>
    <row r="20" spans="1:6" x14ac:dyDescent="0.2">
      <c r="A20" s="22" t="s">
        <v>113</v>
      </c>
      <c r="B20" s="23"/>
      <c r="C20" s="24">
        <v>45107</v>
      </c>
      <c r="D20" s="23"/>
    </row>
    <row r="21" spans="1:6" x14ac:dyDescent="0.2">
      <c r="A21" s="25"/>
      <c r="B21" s="26"/>
      <c r="C21" s="26"/>
      <c r="D21" s="27" t="s">
        <v>235</v>
      </c>
    </row>
    <row r="22" spans="1:6" s="29" customFormat="1" ht="25.5" customHeight="1" x14ac:dyDescent="0.2">
      <c r="A22" s="291" t="s">
        <v>114</v>
      </c>
      <c r="B22" s="291" t="s">
        <v>115</v>
      </c>
      <c r="C22" s="291" t="s">
        <v>140</v>
      </c>
      <c r="D22" s="291" t="s">
        <v>116</v>
      </c>
      <c r="E22" s="28"/>
      <c r="F22" s="28"/>
    </row>
    <row r="23" spans="1:6" s="29" customFormat="1" x14ac:dyDescent="0.2">
      <c r="A23" s="292"/>
      <c r="B23" s="292"/>
      <c r="C23" s="292"/>
      <c r="D23" s="292"/>
      <c r="E23" s="28"/>
      <c r="F23" s="28"/>
    </row>
    <row r="24" spans="1:6" s="34" customFormat="1" x14ac:dyDescent="0.2">
      <c r="A24" s="30" t="s">
        <v>117</v>
      </c>
      <c r="B24" s="31"/>
      <c r="C24" s="32"/>
      <c r="D24" s="32"/>
      <c r="E24" s="33"/>
      <c r="F24" s="33"/>
    </row>
    <row r="25" spans="1:6" x14ac:dyDescent="0.2">
      <c r="A25" s="35" t="s">
        <v>141</v>
      </c>
      <c r="B25" s="36" t="s">
        <v>1</v>
      </c>
      <c r="C25" s="37">
        <v>13543041</v>
      </c>
      <c r="D25" s="37">
        <v>16394188</v>
      </c>
    </row>
    <row r="26" spans="1:6" x14ac:dyDescent="0.2">
      <c r="A26" s="35" t="s">
        <v>142</v>
      </c>
      <c r="B26" s="36" t="s">
        <v>2</v>
      </c>
      <c r="C26" s="38">
        <f>SUM(C27:C31)</f>
        <v>193809</v>
      </c>
      <c r="D26" s="38">
        <f>SUM(D27:D31)</f>
        <v>759048</v>
      </c>
    </row>
    <row r="27" spans="1:6" outlineLevel="1" x14ac:dyDescent="0.2">
      <c r="A27" s="35" t="s">
        <v>118</v>
      </c>
      <c r="B27" s="36"/>
      <c r="C27" s="38"/>
      <c r="D27" s="38"/>
    </row>
    <row r="28" spans="1:6" outlineLevel="1" x14ac:dyDescent="0.2">
      <c r="A28" s="35" t="s">
        <v>121</v>
      </c>
      <c r="B28" s="36"/>
      <c r="C28" s="38">
        <v>108038</v>
      </c>
      <c r="D28" s="38">
        <v>680633</v>
      </c>
    </row>
    <row r="29" spans="1:6" ht="25.5" outlineLevel="1" x14ac:dyDescent="0.2">
      <c r="A29" s="35" t="s">
        <v>122</v>
      </c>
      <c r="B29" s="36"/>
      <c r="C29" s="38">
        <v>0</v>
      </c>
      <c r="D29" s="38"/>
    </row>
    <row r="30" spans="1:6" outlineLevel="1" x14ac:dyDescent="0.2">
      <c r="A30" s="35" t="s">
        <v>123</v>
      </c>
      <c r="B30" s="36"/>
      <c r="C30" s="38">
        <v>83334</v>
      </c>
      <c r="D30" s="38">
        <v>77692</v>
      </c>
    </row>
    <row r="31" spans="1:6" outlineLevel="1" x14ac:dyDescent="0.2">
      <c r="A31" s="35" t="s">
        <v>124</v>
      </c>
      <c r="B31" s="36"/>
      <c r="C31" s="38">
        <v>2437</v>
      </c>
      <c r="D31" s="38">
        <v>723</v>
      </c>
    </row>
    <row r="32" spans="1:6" x14ac:dyDescent="0.2">
      <c r="A32" s="35" t="s">
        <v>143</v>
      </c>
      <c r="B32" s="36" t="s">
        <v>3</v>
      </c>
      <c r="C32" s="38"/>
      <c r="D32" s="38"/>
    </row>
    <row r="33" spans="1:8" x14ac:dyDescent="0.2">
      <c r="A33" s="35" t="s">
        <v>144</v>
      </c>
      <c r="B33" s="36" t="s">
        <v>4</v>
      </c>
      <c r="C33" s="38"/>
      <c r="D33" s="38"/>
    </row>
    <row r="34" spans="1:8" x14ac:dyDescent="0.2">
      <c r="A34" s="267" t="s">
        <v>125</v>
      </c>
      <c r="B34" s="36" t="s">
        <v>5</v>
      </c>
      <c r="C34" s="38"/>
      <c r="D34" s="38"/>
    </row>
    <row r="35" spans="1:8" x14ac:dyDescent="0.2">
      <c r="A35" s="267" t="s">
        <v>145</v>
      </c>
      <c r="B35" s="36" t="s">
        <v>6</v>
      </c>
      <c r="C35" s="39"/>
      <c r="D35" s="39"/>
    </row>
    <row r="36" spans="1:8" x14ac:dyDescent="0.2">
      <c r="A36" s="267" t="s">
        <v>126</v>
      </c>
      <c r="B36" s="36" t="s">
        <v>7</v>
      </c>
      <c r="C36" s="40">
        <f>SUM(C37:C38)</f>
        <v>15080889</v>
      </c>
      <c r="D36" s="40">
        <f>SUM(D37:D38)</f>
        <v>14534899</v>
      </c>
    </row>
    <row r="37" spans="1:8" s="44" customFormat="1" outlineLevel="1" x14ac:dyDescent="0.2">
      <c r="A37" s="266" t="s">
        <v>127</v>
      </c>
      <c r="B37" s="41"/>
      <c r="C37" s="42">
        <v>15004059</v>
      </c>
      <c r="D37" s="42">
        <v>14451586</v>
      </c>
      <c r="E37" s="43"/>
      <c r="F37" s="43"/>
    </row>
    <row r="38" spans="1:8" s="44" customFormat="1" outlineLevel="1" x14ac:dyDescent="0.2">
      <c r="A38" s="268" t="s">
        <v>128</v>
      </c>
      <c r="B38" s="45"/>
      <c r="C38" s="46">
        <v>76830</v>
      </c>
      <c r="D38" s="46">
        <v>83313</v>
      </c>
      <c r="E38" s="47"/>
      <c r="F38" s="47"/>
      <c r="G38" s="48"/>
      <c r="H38" s="49"/>
    </row>
    <row r="39" spans="1:8" x14ac:dyDescent="0.2">
      <c r="A39" s="267" t="s">
        <v>129</v>
      </c>
      <c r="B39" s="50" t="s">
        <v>8</v>
      </c>
      <c r="C39" s="51">
        <v>41233</v>
      </c>
      <c r="D39" s="51">
        <v>26609</v>
      </c>
      <c r="E39" s="47"/>
      <c r="F39" s="47"/>
      <c r="G39" s="6"/>
      <c r="H39" s="6"/>
    </row>
    <row r="40" spans="1:8" x14ac:dyDescent="0.2">
      <c r="A40" s="267" t="s">
        <v>146</v>
      </c>
      <c r="B40" s="50" t="s">
        <v>9</v>
      </c>
      <c r="C40" s="51">
        <v>0</v>
      </c>
      <c r="D40" s="51"/>
      <c r="E40" s="47"/>
      <c r="F40" s="47"/>
      <c r="G40" s="6"/>
      <c r="H40" s="6"/>
    </row>
    <row r="41" spans="1:8" x14ac:dyDescent="0.2">
      <c r="A41" s="269" t="s">
        <v>130</v>
      </c>
      <c r="B41" s="50" t="s">
        <v>10</v>
      </c>
      <c r="C41" s="51">
        <v>2212356</v>
      </c>
      <c r="D41" s="51">
        <v>1557436</v>
      </c>
      <c r="E41" s="47"/>
      <c r="F41" s="47"/>
      <c r="G41" s="6"/>
      <c r="H41" s="6"/>
    </row>
    <row r="42" spans="1:8" x14ac:dyDescent="0.2">
      <c r="A42" s="269" t="s">
        <v>131</v>
      </c>
      <c r="B42" s="52" t="s">
        <v>11</v>
      </c>
      <c r="C42" s="51">
        <v>43097937</v>
      </c>
      <c r="D42" s="51">
        <v>56283825</v>
      </c>
      <c r="E42" s="53"/>
      <c r="F42" s="53"/>
      <c r="G42" s="6"/>
      <c r="H42" s="6"/>
    </row>
    <row r="43" spans="1:8" x14ac:dyDescent="0.2">
      <c r="A43" s="270" t="s">
        <v>132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70" t="s">
        <v>147</v>
      </c>
      <c r="B44" s="52" t="s">
        <v>13</v>
      </c>
      <c r="C44" s="51">
        <f>SUM(C45:C46)</f>
        <v>6936191</v>
      </c>
      <c r="D44" s="51">
        <f>SUM(D45:D46)</f>
        <v>23086814</v>
      </c>
      <c r="E44" s="53"/>
      <c r="F44" s="53"/>
      <c r="G44" s="49"/>
      <c r="H44" s="6"/>
    </row>
    <row r="45" spans="1:8" x14ac:dyDescent="0.2">
      <c r="A45" s="271" t="s">
        <v>147</v>
      </c>
      <c r="B45" s="55"/>
      <c r="C45" s="56">
        <v>2140048</v>
      </c>
      <c r="D45" s="56">
        <v>17919140</v>
      </c>
      <c r="E45" s="57"/>
      <c r="F45" s="57"/>
      <c r="G45" s="49"/>
      <c r="H45" s="58"/>
    </row>
    <row r="46" spans="1:8" x14ac:dyDescent="0.2">
      <c r="A46" s="271" t="s">
        <v>133</v>
      </c>
      <c r="B46" s="55"/>
      <c r="C46" s="56">
        <v>4796143</v>
      </c>
      <c r="D46" s="56">
        <v>5167674</v>
      </c>
      <c r="E46" s="47"/>
      <c r="F46" s="47"/>
      <c r="G46" s="49"/>
      <c r="H46" s="6"/>
    </row>
    <row r="47" spans="1:8" s="34" customFormat="1" ht="25.5" x14ac:dyDescent="0.2">
      <c r="A47" s="59" t="s">
        <v>148</v>
      </c>
      <c r="B47" s="60">
        <v>100</v>
      </c>
      <c r="C47" s="61">
        <f>C25+C26+C32+C33+C34+C35+C36+C39+C40+C41+C42+C43+C44</f>
        <v>81105456</v>
      </c>
      <c r="D47" s="61">
        <f>D25+D26+D32+D33+D34+D35+D36+D39+D40+D41+D42+D43+D44</f>
        <v>112642819</v>
      </c>
      <c r="E47" s="62"/>
      <c r="F47" s="62"/>
      <c r="G47" s="63"/>
      <c r="H47" s="63"/>
    </row>
    <row r="48" spans="1:8" s="34" customFormat="1" x14ac:dyDescent="0.2">
      <c r="A48" s="59" t="s">
        <v>149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134</v>
      </c>
      <c r="B49" s="65"/>
      <c r="C49" s="32"/>
      <c r="D49" s="32"/>
      <c r="E49" s="33"/>
      <c r="F49" s="33"/>
    </row>
    <row r="50" spans="1:6" x14ac:dyDescent="0.2">
      <c r="A50" s="267" t="s">
        <v>150</v>
      </c>
      <c r="B50" s="36">
        <v>110</v>
      </c>
      <c r="C50" s="38">
        <f>SUM(C51:C56)</f>
        <v>247376</v>
      </c>
      <c r="D50" s="38">
        <f>SUM(D51:D56)</f>
        <v>276625</v>
      </c>
    </row>
    <row r="51" spans="1:6" outlineLevel="1" x14ac:dyDescent="0.2">
      <c r="A51" s="267" t="s">
        <v>136</v>
      </c>
      <c r="B51" s="36"/>
      <c r="C51" s="38"/>
      <c r="D51" s="38"/>
    </row>
    <row r="52" spans="1:6" outlineLevel="1" x14ac:dyDescent="0.2">
      <c r="A52" s="267" t="s">
        <v>135</v>
      </c>
      <c r="B52" s="36"/>
      <c r="C52" s="38">
        <v>185376</v>
      </c>
      <c r="D52" s="66">
        <v>189432</v>
      </c>
    </row>
    <row r="53" spans="1:6" outlineLevel="1" x14ac:dyDescent="0.2">
      <c r="A53" s="267" t="s">
        <v>120</v>
      </c>
      <c r="B53" s="36"/>
      <c r="C53" s="38"/>
      <c r="D53" s="66"/>
    </row>
    <row r="54" spans="1:6" ht="25.5" outlineLevel="1" x14ac:dyDescent="0.2">
      <c r="A54" s="267" t="s">
        <v>119</v>
      </c>
      <c r="B54" s="36"/>
      <c r="C54" s="38"/>
      <c r="D54" s="66"/>
    </row>
    <row r="55" spans="1:6" outlineLevel="1" x14ac:dyDescent="0.2">
      <c r="A55" s="267" t="s">
        <v>137</v>
      </c>
      <c r="B55" s="36"/>
      <c r="C55" s="38">
        <v>62000</v>
      </c>
      <c r="D55" s="66">
        <v>87193</v>
      </c>
    </row>
    <row r="56" spans="1:6" outlineLevel="1" x14ac:dyDescent="0.2">
      <c r="A56" s="267" t="s">
        <v>138</v>
      </c>
      <c r="B56" s="36"/>
      <c r="C56" s="38"/>
      <c r="D56" s="38"/>
    </row>
    <row r="57" spans="1:6" x14ac:dyDescent="0.2">
      <c r="A57" s="267" t="s">
        <v>151</v>
      </c>
      <c r="B57" s="36">
        <v>111</v>
      </c>
      <c r="C57" s="38">
        <v>64994</v>
      </c>
      <c r="D57" s="38">
        <v>110704</v>
      </c>
    </row>
    <row r="58" spans="1:6" x14ac:dyDescent="0.2">
      <c r="A58" s="267" t="s">
        <v>152</v>
      </c>
      <c r="B58" s="36">
        <v>112</v>
      </c>
      <c r="C58" s="38"/>
      <c r="D58" s="38"/>
    </row>
    <row r="59" spans="1:6" x14ac:dyDescent="0.2">
      <c r="A59" s="35" t="s">
        <v>139</v>
      </c>
      <c r="B59" s="36">
        <v>113</v>
      </c>
      <c r="C59" s="38"/>
      <c r="D59" s="38"/>
    </row>
    <row r="60" spans="1:6" x14ac:dyDescent="0.2">
      <c r="A60" s="67" t="s">
        <v>153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960659</v>
      </c>
      <c r="D61" s="71">
        <f>SUM(D62:D63)</f>
        <v>956636</v>
      </c>
      <c r="E61" s="43"/>
      <c r="F61" s="43"/>
    </row>
    <row r="62" spans="1:6" s="44" customFormat="1" outlineLevel="1" x14ac:dyDescent="0.2">
      <c r="A62" s="72" t="s">
        <v>154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155</v>
      </c>
      <c r="B63" s="68"/>
      <c r="C63" s="71">
        <v>960659</v>
      </c>
      <c r="D63" s="71">
        <v>956636</v>
      </c>
      <c r="E63" s="43"/>
      <c r="F63" s="43"/>
    </row>
    <row r="64" spans="1:6" s="44" customFormat="1" x14ac:dyDescent="0.2">
      <c r="A64" s="70" t="s">
        <v>156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157</v>
      </c>
      <c r="B65" s="36">
        <v>117</v>
      </c>
      <c r="C65" s="39"/>
      <c r="D65" s="39"/>
    </row>
    <row r="66" spans="1:7" s="44" customFormat="1" outlineLevel="1" x14ac:dyDescent="0.2">
      <c r="A66" s="266" t="s">
        <v>127</v>
      </c>
      <c r="B66" s="41"/>
      <c r="C66" s="42"/>
      <c r="D66" s="42"/>
      <c r="E66" s="43"/>
      <c r="F66" s="43"/>
    </row>
    <row r="67" spans="1:7" s="44" customFormat="1" outlineLevel="1" x14ac:dyDescent="0.2">
      <c r="A67" s="266" t="s">
        <v>128</v>
      </c>
      <c r="B67" s="41"/>
      <c r="C67" s="42"/>
      <c r="D67" s="42"/>
      <c r="E67" s="43"/>
      <c r="F67" s="43"/>
    </row>
    <row r="68" spans="1:7" s="44" customFormat="1" x14ac:dyDescent="0.2">
      <c r="A68" s="272" t="s">
        <v>158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72" t="s">
        <v>159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160</v>
      </c>
      <c r="B70" s="36">
        <v>120</v>
      </c>
      <c r="C70" s="38"/>
      <c r="D70" s="38"/>
    </row>
    <row r="71" spans="1:7" x14ac:dyDescent="0.2">
      <c r="A71" s="35" t="s">
        <v>161</v>
      </c>
      <c r="B71" s="36">
        <v>121</v>
      </c>
      <c r="C71" s="38">
        <v>32657753</v>
      </c>
      <c r="D71" s="38">
        <v>32847931</v>
      </c>
    </row>
    <row r="72" spans="1:7" x14ac:dyDescent="0.2">
      <c r="A72" s="35" t="s">
        <v>162</v>
      </c>
      <c r="B72" s="36">
        <v>122</v>
      </c>
      <c r="C72" s="38">
        <v>115943</v>
      </c>
      <c r="D72" s="38">
        <v>130596</v>
      </c>
    </row>
    <row r="73" spans="1:7" x14ac:dyDescent="0.2">
      <c r="A73" s="35" t="s">
        <v>132</v>
      </c>
      <c r="B73" s="36">
        <v>123</v>
      </c>
      <c r="C73" s="38">
        <v>0</v>
      </c>
      <c r="D73" s="38">
        <v>0</v>
      </c>
    </row>
    <row r="74" spans="1:7" x14ac:dyDescent="0.2">
      <c r="A74" s="35" t="s">
        <v>163</v>
      </c>
      <c r="B74" s="36">
        <v>124</v>
      </c>
      <c r="C74" s="38">
        <v>316024</v>
      </c>
      <c r="D74" s="38">
        <v>315624</v>
      </c>
    </row>
    <row r="75" spans="1:7" x14ac:dyDescent="0.2">
      <c r="A75" s="35" t="s">
        <v>164</v>
      </c>
      <c r="B75" s="36">
        <v>125</v>
      </c>
      <c r="C75" s="38">
        <v>409539</v>
      </c>
      <c r="D75" s="38">
        <v>429000</v>
      </c>
    </row>
    <row r="76" spans="1:7" x14ac:dyDescent="0.2">
      <c r="A76" s="35" t="s">
        <v>165</v>
      </c>
      <c r="B76" s="36">
        <v>126</v>
      </c>
      <c r="C76" s="38">
        <v>46610</v>
      </c>
      <c r="D76" s="38">
        <v>44255</v>
      </c>
    </row>
    <row r="77" spans="1:7" x14ac:dyDescent="0.2">
      <c r="A77" s="67" t="s">
        <v>166</v>
      </c>
      <c r="B77" s="68">
        <v>127</v>
      </c>
      <c r="C77" s="73">
        <f>SUM(C78:C80)</f>
        <v>7318546</v>
      </c>
      <c r="D77" s="73">
        <f>SUM(D78:D80)</f>
        <v>7367684</v>
      </c>
      <c r="G77" s="74"/>
    </row>
    <row r="78" spans="1:7" outlineLevel="1" x14ac:dyDescent="0.2">
      <c r="A78" s="266" t="s">
        <v>167</v>
      </c>
      <c r="B78" s="75"/>
      <c r="C78" s="71">
        <v>5116574</v>
      </c>
      <c r="D78" s="71">
        <v>5059281</v>
      </c>
    </row>
    <row r="79" spans="1:7" outlineLevel="1" x14ac:dyDescent="0.2">
      <c r="A79" s="273" t="s">
        <v>166</v>
      </c>
      <c r="B79" s="75"/>
      <c r="C79" s="71">
        <v>2201972</v>
      </c>
      <c r="D79" s="71">
        <v>2308403</v>
      </c>
    </row>
    <row r="80" spans="1:7" outlineLevel="1" x14ac:dyDescent="0.2">
      <c r="A80" s="76" t="s">
        <v>168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169</v>
      </c>
      <c r="B81" s="65">
        <v>200</v>
      </c>
      <c r="C81" s="79">
        <f>C50+C57+C58+C59+C60+C61+C64+C65+C68+C657+C70+C71+C72+C73+C74+C75+C76+C77+C69</f>
        <v>42137444</v>
      </c>
      <c r="D81" s="79">
        <f>D50+D57+D58+D59+D60+D61+D64+D65+D68+D657+D70+D71+D72+D73+D74+D75+D76+D77+D69</f>
        <v>42479055</v>
      </c>
      <c r="E81" s="33"/>
      <c r="F81" s="33"/>
    </row>
    <row r="82" spans="1:6" s="34" customFormat="1" x14ac:dyDescent="0.2">
      <c r="A82" s="30" t="s">
        <v>221</v>
      </c>
      <c r="B82" s="31"/>
      <c r="C82" s="79">
        <f>C81+C48+C47</f>
        <v>123242900</v>
      </c>
      <c r="D82" s="79">
        <f>D81+D48+D47</f>
        <v>155121874</v>
      </c>
      <c r="E82" s="33"/>
      <c r="F82" s="33"/>
    </row>
    <row r="83" spans="1:6" s="84" customFormat="1" ht="25.5" x14ac:dyDescent="0.2">
      <c r="A83" s="80" t="s">
        <v>170</v>
      </c>
      <c r="B83" s="81" t="s">
        <v>115</v>
      </c>
      <c r="C83" s="82"/>
      <c r="D83" s="82"/>
      <c r="E83" s="83"/>
      <c r="F83" s="83"/>
    </row>
    <row r="84" spans="1:6" s="34" customFormat="1" x14ac:dyDescent="0.2">
      <c r="A84" s="30" t="s">
        <v>171</v>
      </c>
      <c r="B84" s="31"/>
      <c r="C84" s="32"/>
      <c r="D84" s="32"/>
      <c r="E84" s="33"/>
      <c r="F84" s="33"/>
    </row>
    <row r="85" spans="1:6" x14ac:dyDescent="0.2">
      <c r="A85" s="35" t="s">
        <v>172</v>
      </c>
      <c r="B85" s="36">
        <v>210</v>
      </c>
      <c r="C85" s="39">
        <f>SUM(C86:C89)</f>
        <v>14591</v>
      </c>
      <c r="D85" s="39">
        <f>SUM(D86:D89)</f>
        <v>14500</v>
      </c>
    </row>
    <row r="86" spans="1:6" s="44" customFormat="1" outlineLevel="2" x14ac:dyDescent="0.2">
      <c r="A86" s="266" t="s">
        <v>173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4" t="s">
        <v>175</v>
      </c>
      <c r="B87" s="75"/>
      <c r="C87" s="71">
        <v>14591</v>
      </c>
      <c r="D87" s="71">
        <v>14500</v>
      </c>
      <c r="E87" s="43"/>
      <c r="F87" s="43"/>
    </row>
    <row r="88" spans="1:6" s="44" customFormat="1" outlineLevel="2" x14ac:dyDescent="0.2">
      <c r="A88" s="266" t="s">
        <v>176</v>
      </c>
      <c r="B88" s="75"/>
      <c r="C88" s="71"/>
      <c r="D88" s="71"/>
      <c r="E88" s="43"/>
      <c r="F88" s="43"/>
    </row>
    <row r="89" spans="1:6" s="44" customFormat="1" outlineLevel="2" x14ac:dyDescent="0.2">
      <c r="A89" s="266" t="s">
        <v>177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178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125</v>
      </c>
      <c r="B91" s="36">
        <v>212</v>
      </c>
      <c r="C91" s="38"/>
      <c r="D91" s="38"/>
    </row>
    <row r="92" spans="1:6" x14ac:dyDescent="0.2">
      <c r="A92" s="35" t="s">
        <v>179</v>
      </c>
      <c r="B92" s="36">
        <v>213</v>
      </c>
      <c r="C92" s="39">
        <f>SUM(C93:C94)</f>
        <v>669560</v>
      </c>
      <c r="D92" s="39">
        <f>SUM(D93:D94)</f>
        <v>643390</v>
      </c>
    </row>
    <row r="93" spans="1:6" s="44" customFormat="1" outlineLevel="1" x14ac:dyDescent="0.2">
      <c r="A93" s="266" t="s">
        <v>180</v>
      </c>
      <c r="B93" s="41"/>
      <c r="C93" s="42"/>
      <c r="D93" s="42"/>
      <c r="E93" s="13"/>
      <c r="F93" s="13"/>
    </row>
    <row r="94" spans="1:6" s="44" customFormat="1" outlineLevel="1" x14ac:dyDescent="0.2">
      <c r="A94" s="266" t="s">
        <v>181</v>
      </c>
      <c r="B94" s="41"/>
      <c r="C94" s="42">
        <v>669560</v>
      </c>
      <c r="D94" s="42">
        <v>643390</v>
      </c>
      <c r="E94" s="13"/>
      <c r="F94" s="43"/>
    </row>
    <row r="95" spans="1:6" x14ac:dyDescent="0.2">
      <c r="A95" s="35" t="s">
        <v>182</v>
      </c>
      <c r="B95" s="36">
        <v>214</v>
      </c>
      <c r="C95" s="39">
        <f>C96+C97</f>
        <v>2479472</v>
      </c>
      <c r="D95" s="39">
        <f>D96+D97</f>
        <v>15455664</v>
      </c>
    </row>
    <row r="96" spans="1:6" s="44" customFormat="1" outlineLevel="1" x14ac:dyDescent="0.2">
      <c r="A96" s="266" t="s">
        <v>183</v>
      </c>
      <c r="B96" s="41"/>
      <c r="C96" s="42">
        <v>2188881</v>
      </c>
      <c r="D96" s="42">
        <v>15333289</v>
      </c>
      <c r="E96" s="43"/>
      <c r="F96" s="43"/>
    </row>
    <row r="97" spans="1:7" s="44" customFormat="1" outlineLevel="1" x14ac:dyDescent="0.2">
      <c r="A97" s="266" t="s">
        <v>184</v>
      </c>
      <c r="B97" s="41"/>
      <c r="C97" s="42">
        <v>290591</v>
      </c>
      <c r="D97" s="42">
        <v>122375</v>
      </c>
      <c r="E97" s="43"/>
      <c r="F97" s="43"/>
    </row>
    <row r="98" spans="1:7" x14ac:dyDescent="0.2">
      <c r="A98" s="35" t="s">
        <v>185</v>
      </c>
      <c r="B98" s="36">
        <v>215</v>
      </c>
      <c r="C98" s="38">
        <v>1101150</v>
      </c>
      <c r="D98" s="38">
        <v>1716758</v>
      </c>
    </row>
    <row r="99" spans="1:7" x14ac:dyDescent="0.2">
      <c r="A99" s="35" t="s">
        <v>186</v>
      </c>
      <c r="B99" s="36">
        <v>216</v>
      </c>
      <c r="C99" s="38">
        <v>747443</v>
      </c>
      <c r="D99" s="38">
        <v>780714</v>
      </c>
    </row>
    <row r="100" spans="1:7" x14ac:dyDescent="0.2">
      <c r="A100" s="35" t="s">
        <v>187</v>
      </c>
      <c r="B100" s="36">
        <v>217</v>
      </c>
      <c r="C100" s="38">
        <v>716385</v>
      </c>
      <c r="D100" s="38">
        <v>780256</v>
      </c>
    </row>
    <row r="101" spans="1:7" x14ac:dyDescent="0.2">
      <c r="A101" s="35" t="s">
        <v>188</v>
      </c>
      <c r="B101" s="36">
        <v>218</v>
      </c>
      <c r="C101" s="38">
        <v>2340</v>
      </c>
      <c r="D101" s="38">
        <v>1693</v>
      </c>
    </row>
    <row r="102" spans="1:7" x14ac:dyDescent="0.2">
      <c r="A102" s="35" t="s">
        <v>189</v>
      </c>
      <c r="B102" s="36">
        <v>219</v>
      </c>
      <c r="C102" s="38">
        <v>11123678</v>
      </c>
      <c r="D102" s="38">
        <v>36168218</v>
      </c>
    </row>
    <row r="103" spans="1:7" x14ac:dyDescent="0.2">
      <c r="A103" s="35" t="s">
        <v>190</v>
      </c>
      <c r="B103" s="36">
        <v>220</v>
      </c>
      <c r="C103" s="38"/>
      <c r="D103" s="38"/>
    </row>
    <row r="104" spans="1:7" x14ac:dyDescent="0.2">
      <c r="A104" s="35" t="s">
        <v>191</v>
      </c>
      <c r="B104" s="36">
        <v>221</v>
      </c>
      <c r="C104" s="38">
        <v>6834100</v>
      </c>
      <c r="D104" s="38">
        <v>50283</v>
      </c>
    </row>
    <row r="105" spans="1:7" x14ac:dyDescent="0.2">
      <c r="A105" s="67" t="s">
        <v>192</v>
      </c>
      <c r="B105" s="36">
        <v>222</v>
      </c>
      <c r="C105" s="38">
        <f>C106+C107</f>
        <v>1334670</v>
      </c>
      <c r="D105" s="38">
        <f>D106+D107</f>
        <v>1832031</v>
      </c>
      <c r="G105" s="74"/>
    </row>
    <row r="106" spans="1:7" x14ac:dyDescent="0.2">
      <c r="A106" s="67" t="s">
        <v>193</v>
      </c>
      <c r="B106" s="36"/>
      <c r="C106" s="38">
        <v>744960</v>
      </c>
      <c r="D106" s="38">
        <v>780816</v>
      </c>
      <c r="G106" s="74"/>
    </row>
    <row r="107" spans="1:7" x14ac:dyDescent="0.2">
      <c r="A107" s="54" t="s">
        <v>194</v>
      </c>
      <c r="B107" s="85"/>
      <c r="C107" s="56">
        <v>589710</v>
      </c>
      <c r="D107" s="56">
        <v>1051215</v>
      </c>
      <c r="E107" s="47"/>
      <c r="F107" s="53"/>
      <c r="G107" s="49"/>
    </row>
    <row r="108" spans="1:7" s="34" customFormat="1" ht="25.5" x14ac:dyDescent="0.2">
      <c r="A108" s="30" t="s">
        <v>195</v>
      </c>
      <c r="B108" s="65">
        <v>300</v>
      </c>
      <c r="C108" s="79">
        <f>SUM(C85,C90:C92,C95,C98:C105)</f>
        <v>25023389</v>
      </c>
      <c r="D108" s="79">
        <f>SUM(D84:D105)-SUM(D86:D88)-SUM(D93:D94)-SUM(D96:D97)</f>
        <v>57443507</v>
      </c>
      <c r="E108" s="33"/>
      <c r="F108" s="33"/>
    </row>
    <row r="109" spans="1:7" s="34" customFormat="1" x14ac:dyDescent="0.2">
      <c r="A109" s="30" t="s">
        <v>196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197</v>
      </c>
      <c r="B110" s="31"/>
      <c r="C110" s="32"/>
      <c r="D110" s="32"/>
      <c r="E110" s="33"/>
      <c r="F110" s="33"/>
    </row>
    <row r="111" spans="1:7" x14ac:dyDescent="0.2">
      <c r="A111" s="35" t="s">
        <v>198</v>
      </c>
      <c r="B111" s="36">
        <v>310</v>
      </c>
      <c r="C111" s="86">
        <f>SUM(C112:C115)</f>
        <v>391769</v>
      </c>
      <c r="D111" s="86">
        <f>SUM(D112:D115)</f>
        <v>406013</v>
      </c>
    </row>
    <row r="112" spans="1:7" s="44" customFormat="1" outlineLevel="2" x14ac:dyDescent="0.2">
      <c r="A112" s="266" t="s">
        <v>173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4" t="s">
        <v>174</v>
      </c>
      <c r="B113" s="75"/>
      <c r="C113" s="71">
        <v>126942</v>
      </c>
      <c r="D113" s="71">
        <v>141186</v>
      </c>
      <c r="E113" s="43"/>
      <c r="F113" s="43"/>
    </row>
    <row r="114" spans="1:6" s="44" customFormat="1" outlineLevel="2" x14ac:dyDescent="0.2">
      <c r="A114" s="266" t="s">
        <v>176</v>
      </c>
      <c r="B114" s="75"/>
      <c r="C114" s="71"/>
      <c r="D114" s="71"/>
      <c r="E114" s="43"/>
      <c r="F114" s="43"/>
    </row>
    <row r="115" spans="1:6" s="44" customFormat="1" outlineLevel="2" x14ac:dyDescent="0.2">
      <c r="A115" s="266" t="s">
        <v>200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199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139</v>
      </c>
      <c r="B117" s="36">
        <v>312</v>
      </c>
      <c r="C117" s="38"/>
      <c r="D117" s="38"/>
    </row>
    <row r="118" spans="1:6" x14ac:dyDescent="0.2">
      <c r="A118" s="35" t="s">
        <v>201</v>
      </c>
      <c r="B118" s="36">
        <v>313</v>
      </c>
      <c r="C118" s="86">
        <f>SUM(C119:C120)</f>
        <v>532888</v>
      </c>
      <c r="D118" s="86">
        <f>SUM(D119:D120)</f>
        <v>633257</v>
      </c>
    </row>
    <row r="119" spans="1:6" s="44" customFormat="1" outlineLevel="1" x14ac:dyDescent="0.2">
      <c r="A119" s="266" t="s">
        <v>180</v>
      </c>
      <c r="B119" s="41"/>
      <c r="C119" s="42"/>
      <c r="D119" s="42"/>
      <c r="E119" s="43"/>
      <c r="F119" s="43"/>
    </row>
    <row r="120" spans="1:6" s="44" customFormat="1" outlineLevel="1" x14ac:dyDescent="0.2">
      <c r="A120" s="266" t="s">
        <v>181</v>
      </c>
      <c r="B120" s="41"/>
      <c r="C120" s="42">
        <v>532888</v>
      </c>
      <c r="D120" s="42">
        <v>633257</v>
      </c>
      <c r="E120" s="43"/>
      <c r="F120" s="43"/>
    </row>
    <row r="121" spans="1:6" x14ac:dyDescent="0.2">
      <c r="A121" s="35" t="s">
        <v>202</v>
      </c>
      <c r="B121" s="36">
        <v>314</v>
      </c>
      <c r="C121" s="86">
        <f>SUM(C122:C123)</f>
        <v>57097</v>
      </c>
      <c r="D121" s="86">
        <f>SUM(D122:D123)</f>
        <v>59952</v>
      </c>
    </row>
    <row r="122" spans="1:6" s="44" customFormat="1" outlineLevel="1" x14ac:dyDescent="0.2">
      <c r="A122" s="266" t="s">
        <v>203</v>
      </c>
      <c r="B122" s="41"/>
      <c r="C122" s="42"/>
      <c r="D122" s="42"/>
      <c r="E122" s="43"/>
      <c r="F122" s="43"/>
    </row>
    <row r="123" spans="1:6" s="44" customFormat="1" outlineLevel="1" x14ac:dyDescent="0.2">
      <c r="A123" s="266" t="s">
        <v>184</v>
      </c>
      <c r="B123" s="41"/>
      <c r="C123" s="42">
        <v>57097</v>
      </c>
      <c r="D123" s="42">
        <v>59952</v>
      </c>
      <c r="E123" s="43"/>
      <c r="F123" s="43"/>
    </row>
    <row r="124" spans="1:6" x14ac:dyDescent="0.2">
      <c r="A124" s="35" t="s">
        <v>204</v>
      </c>
      <c r="B124" s="36">
        <v>315</v>
      </c>
      <c r="C124" s="38">
        <v>9861483</v>
      </c>
      <c r="D124" s="38">
        <v>9376680</v>
      </c>
    </row>
    <row r="125" spans="1:6" x14ac:dyDescent="0.2">
      <c r="A125" s="35" t="s">
        <v>205</v>
      </c>
      <c r="B125" s="36">
        <v>316</v>
      </c>
      <c r="C125" s="38">
        <v>1970053</v>
      </c>
      <c r="D125" s="38">
        <v>1818695</v>
      </c>
    </row>
    <row r="126" spans="1:6" x14ac:dyDescent="0.2">
      <c r="A126" s="35" t="s">
        <v>206</v>
      </c>
      <c r="B126" s="36">
        <v>317</v>
      </c>
      <c r="C126" s="38">
        <v>240292</v>
      </c>
      <c r="D126" s="38">
        <v>240292</v>
      </c>
    </row>
    <row r="127" spans="1:6" ht="15" customHeight="1" x14ac:dyDescent="0.2">
      <c r="A127" s="35" t="s">
        <v>207</v>
      </c>
      <c r="B127" s="36">
        <v>318</v>
      </c>
      <c r="C127" s="38"/>
      <c r="D127" s="38"/>
    </row>
    <row r="128" spans="1:6" x14ac:dyDescent="0.2">
      <c r="A128" s="35" t="s">
        <v>208</v>
      </c>
      <c r="B128" s="36">
        <v>319</v>
      </c>
      <c r="C128" s="38"/>
      <c r="D128" s="38"/>
    </row>
    <row r="129" spans="1:7" x14ac:dyDescent="0.2">
      <c r="A129" s="35" t="s">
        <v>190</v>
      </c>
      <c r="B129" s="36">
        <v>320</v>
      </c>
      <c r="C129" s="38"/>
      <c r="D129" s="38"/>
    </row>
    <row r="130" spans="1:7" x14ac:dyDescent="0.2">
      <c r="A130" s="67" t="s">
        <v>209</v>
      </c>
      <c r="B130" s="36">
        <v>321</v>
      </c>
      <c r="C130" s="38">
        <f>SUM(C131:C132)</f>
        <v>1869529</v>
      </c>
      <c r="D130" s="38">
        <f>SUM(D131:D132)</f>
        <v>1820187</v>
      </c>
      <c r="G130" s="74"/>
    </row>
    <row r="131" spans="1:7" x14ac:dyDescent="0.2">
      <c r="A131" s="67" t="s">
        <v>210</v>
      </c>
      <c r="B131" s="36"/>
      <c r="C131" s="38">
        <v>1869529</v>
      </c>
      <c r="D131" s="38">
        <v>1820187</v>
      </c>
      <c r="G131" s="74"/>
    </row>
    <row r="132" spans="1:7" x14ac:dyDescent="0.2">
      <c r="A132" s="54" t="s">
        <v>194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211</v>
      </c>
      <c r="B133" s="65">
        <v>400</v>
      </c>
      <c r="C133" s="79">
        <f>C111+C117+C118+C121+C124+C125+C130+C126+C127+C128+C129</f>
        <v>14923111</v>
      </c>
      <c r="D133" s="79">
        <f>D111+D117+D118+D121+D124+D125+D130+D126+D127+D128+D129</f>
        <v>14355076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212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213</v>
      </c>
      <c r="B136" s="36">
        <v>411</v>
      </c>
      <c r="C136" s="38"/>
      <c r="D136" s="38"/>
    </row>
    <row r="137" spans="1:7" x14ac:dyDescent="0.2">
      <c r="A137" s="35" t="s">
        <v>214</v>
      </c>
      <c r="B137" s="36">
        <v>412</v>
      </c>
      <c r="C137" s="38"/>
      <c r="D137" s="38"/>
    </row>
    <row r="138" spans="1:7" x14ac:dyDescent="0.2">
      <c r="A138" s="35" t="s">
        <v>215</v>
      </c>
      <c r="B138" s="36">
        <v>413</v>
      </c>
      <c r="C138" s="38">
        <v>-489356</v>
      </c>
      <c r="D138" s="38">
        <v>-400409</v>
      </c>
    </row>
    <row r="139" spans="1:7" x14ac:dyDescent="0.2">
      <c r="A139" s="35" t="s">
        <v>216</v>
      </c>
      <c r="B139" s="36">
        <v>414</v>
      </c>
      <c r="C139" s="38">
        <v>79380587</v>
      </c>
      <c r="D139" s="38">
        <v>79318531</v>
      </c>
    </row>
    <row r="140" spans="1:7" x14ac:dyDescent="0.2">
      <c r="A140" s="35" t="s">
        <v>217</v>
      </c>
      <c r="B140" s="36">
        <v>415</v>
      </c>
      <c r="C140" s="38"/>
      <c r="D140" s="38"/>
    </row>
    <row r="141" spans="1:7" s="34" customFormat="1" ht="25.5" x14ac:dyDescent="0.2">
      <c r="A141" s="30" t="s">
        <v>256</v>
      </c>
      <c r="B141" s="65">
        <v>420</v>
      </c>
      <c r="C141" s="79">
        <f>SUM(C134:C140)</f>
        <v>83296400</v>
      </c>
      <c r="D141" s="79">
        <f>SUM(D134:D140)</f>
        <v>83323291</v>
      </c>
      <c r="E141" s="33"/>
      <c r="F141" s="33"/>
    </row>
    <row r="142" spans="1:7" s="34" customFormat="1" x14ac:dyDescent="0.2">
      <c r="A142" s="30" t="s">
        <v>218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220</v>
      </c>
      <c r="B143" s="65">
        <v>500</v>
      </c>
      <c r="C143" s="79">
        <f>C141+C142</f>
        <v>83296400</v>
      </c>
      <c r="D143" s="79">
        <f>D141+D142</f>
        <v>83323291</v>
      </c>
      <c r="E143" s="33"/>
      <c r="F143" s="33"/>
    </row>
    <row r="144" spans="1:7" s="34" customFormat="1" x14ac:dyDescent="0.2">
      <c r="A144" s="30" t="s">
        <v>219</v>
      </c>
      <c r="B144" s="65"/>
      <c r="C144" s="79">
        <f>C108+C133+C143</f>
        <v>123242900</v>
      </c>
      <c r="D144" s="79">
        <f>D108+D133+D143</f>
        <v>155121874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81" customFormat="1" ht="15.75" x14ac:dyDescent="0.2">
      <c r="A146" s="279" t="s">
        <v>408</v>
      </c>
      <c r="B146" s="280"/>
      <c r="C146" s="280"/>
      <c r="D146" s="280"/>
    </row>
    <row r="147" spans="1:6" s="281" customFormat="1" ht="18" customHeight="1" x14ac:dyDescent="0.25">
      <c r="A147" s="279" t="s">
        <v>409</v>
      </c>
      <c r="B147" s="280"/>
      <c r="C147" s="283" t="s">
        <v>410</v>
      </c>
      <c r="D147" s="282"/>
    </row>
    <row r="148" spans="1:6" s="91" customFormat="1" x14ac:dyDescent="0.2">
      <c r="A148" s="87"/>
      <c r="B148" s="88"/>
      <c r="C148" s="293" t="s">
        <v>222</v>
      </c>
      <c r="D148" s="294"/>
      <c r="E148" s="13"/>
      <c r="F148" s="13"/>
    </row>
    <row r="149" spans="1:6" s="91" customFormat="1" x14ac:dyDescent="0.2">
      <c r="A149" s="92"/>
      <c r="B149" s="88"/>
      <c r="E149" s="13"/>
      <c r="F149" s="13"/>
    </row>
    <row r="150" spans="1:6" s="91" customFormat="1" ht="15.75" customHeight="1" x14ac:dyDescent="0.2">
      <c r="A150" s="279" t="s">
        <v>411</v>
      </c>
      <c r="B150" s="88"/>
      <c r="E150" s="13"/>
      <c r="F150" s="13"/>
    </row>
    <row r="151" spans="1:6" s="91" customFormat="1" x14ac:dyDescent="0.2">
      <c r="A151" s="93"/>
      <c r="B151" s="88"/>
      <c r="C151" s="275" t="s">
        <v>222</v>
      </c>
      <c r="D151" s="94"/>
      <c r="E151" s="13"/>
      <c r="F151" s="13"/>
    </row>
    <row r="152" spans="1:6" s="91" customFormat="1" x14ac:dyDescent="0.2">
      <c r="A152" s="87" t="s">
        <v>223</v>
      </c>
      <c r="B152" s="88"/>
      <c r="C152" s="88"/>
      <c r="D152" s="88"/>
      <c r="E152" s="13"/>
      <c r="F152" s="13"/>
    </row>
    <row r="153" spans="1:6" s="91" customFormat="1" x14ac:dyDescent="0.2">
      <c r="A153" s="95"/>
      <c r="C153" s="3"/>
      <c r="D153" s="16"/>
      <c r="E153" s="13"/>
      <c r="F153" s="13"/>
    </row>
    <row r="156" spans="1:6" x14ac:dyDescent="0.2">
      <c r="A156" s="96"/>
    </row>
    <row r="157" spans="1:6" x14ac:dyDescent="0.2">
      <c r="A157" s="96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78"/>
  <sheetViews>
    <sheetView zoomScale="90" zoomScaleNormal="90" workbookViewId="0">
      <selection activeCell="A71" sqref="A71:A72"/>
    </sheetView>
  </sheetViews>
  <sheetFormatPr defaultColWidth="9.42578125" defaultRowHeight="12.75" x14ac:dyDescent="0.2"/>
  <cols>
    <col min="1" max="1" width="74.85546875" style="102" customWidth="1"/>
    <col min="2" max="2" width="7.5703125" style="102" customWidth="1"/>
    <col min="3" max="3" width="20.42578125" style="102" customWidth="1"/>
    <col min="4" max="4" width="17.85546875" style="102" customWidth="1"/>
    <col min="5" max="5" width="14.42578125" style="98" customWidth="1"/>
    <col min="6" max="6" width="11.42578125" style="99" bestFit="1" customWidth="1"/>
    <col min="7" max="7" width="10.5703125" style="100" bestFit="1" customWidth="1"/>
    <col min="8" max="8" width="9.42578125" style="101"/>
    <col min="9" max="10" width="9.42578125" style="102"/>
    <col min="11" max="11" width="9.42578125" style="102" customWidth="1"/>
    <col min="12" max="16" width="9.42578125" style="102"/>
    <col min="17" max="17" width="9.42578125" style="102" customWidth="1"/>
    <col min="18" max="20" width="9.42578125" style="102"/>
    <col min="21" max="21" width="9.42578125" style="102" customWidth="1"/>
    <col min="22" max="23" width="9.42578125" style="102"/>
    <col min="24" max="25" width="9.42578125" style="102" customWidth="1"/>
    <col min="26" max="46" width="9.42578125" style="102"/>
    <col min="47" max="47" width="9.42578125" style="102" customWidth="1"/>
    <col min="48" max="54" width="9.42578125" style="102"/>
    <col min="55" max="55" width="9.42578125" style="102" customWidth="1"/>
    <col min="56" max="88" width="9.42578125" style="102"/>
    <col min="89" max="89" width="9.42578125" style="102" customWidth="1"/>
    <col min="90" max="16384" width="9.42578125" style="102"/>
  </cols>
  <sheetData>
    <row r="1" spans="1:8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95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91</v>
      </c>
      <c r="E5" s="5"/>
      <c r="F5" s="6"/>
      <c r="G5" s="6"/>
      <c r="H5" s="6"/>
    </row>
    <row r="6" spans="1:8" s="7" customFormat="1" x14ac:dyDescent="0.2">
      <c r="A6" s="8"/>
      <c r="D6" s="10" t="s">
        <v>94</v>
      </c>
      <c r="E6" s="5"/>
      <c r="F6" s="6"/>
      <c r="G6" s="6"/>
      <c r="H6" s="6"/>
    </row>
    <row r="7" spans="1:8" s="7" customFormat="1" x14ac:dyDescent="0.2">
      <c r="A7" s="8"/>
      <c r="D7" s="10" t="s">
        <v>224</v>
      </c>
      <c r="E7" s="5"/>
      <c r="F7" s="6"/>
      <c r="G7" s="6"/>
      <c r="H7" s="6"/>
    </row>
    <row r="8" spans="1:8" x14ac:dyDescent="0.2">
      <c r="A8" s="97"/>
      <c r="B8" s="97"/>
      <c r="C8" s="97"/>
      <c r="D8" s="12"/>
    </row>
    <row r="9" spans="1:8" x14ac:dyDescent="0.2">
      <c r="A9" s="97"/>
      <c r="B9" s="97"/>
      <c r="C9" s="97"/>
      <c r="D9" s="103" t="s">
        <v>231</v>
      </c>
    </row>
    <row r="10" spans="1:8" x14ac:dyDescent="0.2">
      <c r="A10" s="97"/>
      <c r="B10" s="97"/>
      <c r="C10" s="97"/>
      <c r="D10" s="97"/>
    </row>
    <row r="11" spans="1:8" x14ac:dyDescent="0.2">
      <c r="A11" s="104" t="s">
        <v>232</v>
      </c>
      <c r="B11" s="88"/>
      <c r="C11" s="88"/>
      <c r="D11" s="88"/>
    </row>
    <row r="12" spans="1:8" x14ac:dyDescent="0.2">
      <c r="A12" s="104" t="s">
        <v>233</v>
      </c>
      <c r="B12" s="88"/>
      <c r="C12" s="105" t="str">
        <f>Ф1!C10</f>
        <v xml:space="preserve">"Үлбі металлургиялық зауыты" АҚ </v>
      </c>
    </row>
    <row r="13" spans="1:8" x14ac:dyDescent="0.2">
      <c r="A13" s="104" t="s">
        <v>234</v>
      </c>
      <c r="B13" s="88"/>
      <c r="C13" s="258">
        <f>Ф1!C20</f>
        <v>45107</v>
      </c>
      <c r="D13" s="88"/>
    </row>
    <row r="14" spans="1:8" x14ac:dyDescent="0.2">
      <c r="A14" s="106"/>
      <c r="B14" s="106"/>
      <c r="C14" s="106"/>
      <c r="D14" s="107" t="s">
        <v>235</v>
      </c>
    </row>
    <row r="15" spans="1:8" s="112" customFormat="1" ht="25.5" customHeight="1" x14ac:dyDescent="0.2">
      <c r="A15" s="291" t="s">
        <v>236</v>
      </c>
      <c r="B15" s="291" t="s">
        <v>115</v>
      </c>
      <c r="C15" s="291" t="s">
        <v>237</v>
      </c>
      <c r="D15" s="291" t="s">
        <v>238</v>
      </c>
      <c r="E15" s="108"/>
      <c r="F15" s="109"/>
      <c r="G15" s="110"/>
      <c r="H15" s="111"/>
    </row>
    <row r="16" spans="1:8" s="112" customFormat="1" x14ac:dyDescent="0.2">
      <c r="A16" s="292"/>
      <c r="B16" s="292"/>
      <c r="C16" s="292"/>
      <c r="D16" s="292"/>
      <c r="E16" s="113"/>
      <c r="F16" s="113"/>
      <c r="G16" s="114"/>
      <c r="H16" s="111"/>
    </row>
    <row r="17" spans="1:8" ht="25.5" x14ac:dyDescent="0.2">
      <c r="A17" s="115" t="s">
        <v>239</v>
      </c>
      <c r="B17" s="116" t="s">
        <v>1</v>
      </c>
      <c r="C17" s="118">
        <v>82317821</v>
      </c>
      <c r="D17" s="118">
        <v>46160671</v>
      </c>
      <c r="E17" s="119"/>
    </row>
    <row r="18" spans="1:8" ht="25.5" x14ac:dyDescent="0.2">
      <c r="A18" s="120" t="s">
        <v>240</v>
      </c>
      <c r="B18" s="116" t="s">
        <v>2</v>
      </c>
      <c r="C18" s="117">
        <v>67768259</v>
      </c>
      <c r="D18" s="117">
        <v>34875267</v>
      </c>
      <c r="E18" s="90"/>
    </row>
    <row r="19" spans="1:8" s="128" customFormat="1" x14ac:dyDescent="0.2">
      <c r="A19" s="121" t="s">
        <v>241</v>
      </c>
      <c r="B19" s="122" t="s">
        <v>3</v>
      </c>
      <c r="C19" s="123">
        <f>C17-C18</f>
        <v>14549562</v>
      </c>
      <c r="D19" s="123">
        <f>D17-D18</f>
        <v>11285404</v>
      </c>
      <c r="E19" s="124"/>
      <c r="F19" s="125"/>
      <c r="G19" s="126"/>
      <c r="H19" s="127"/>
    </row>
    <row r="20" spans="1:8" x14ac:dyDescent="0.2">
      <c r="A20" s="120" t="s">
        <v>242</v>
      </c>
      <c r="B20" s="116" t="s">
        <v>4</v>
      </c>
      <c r="C20" s="117">
        <v>1068216</v>
      </c>
      <c r="D20" s="117">
        <v>1100877</v>
      </c>
      <c r="E20" s="90"/>
    </row>
    <row r="21" spans="1:8" x14ac:dyDescent="0.2">
      <c r="A21" s="120" t="s">
        <v>243</v>
      </c>
      <c r="B21" s="116" t="s">
        <v>5</v>
      </c>
      <c r="C21" s="117">
        <v>2260651</v>
      </c>
      <c r="D21" s="117">
        <v>1933484</v>
      </c>
      <c r="E21" s="90"/>
    </row>
    <row r="22" spans="1:8" s="128" customFormat="1" ht="25.5" x14ac:dyDescent="0.2">
      <c r="A22" s="121" t="s">
        <v>244</v>
      </c>
      <c r="B22" s="122" t="s">
        <v>11</v>
      </c>
      <c r="C22" s="123">
        <f>C19-C20-C21</f>
        <v>11220695</v>
      </c>
      <c r="D22" s="123">
        <f>D19-D20-D21</f>
        <v>8251043</v>
      </c>
      <c r="E22" s="124"/>
      <c r="F22" s="125"/>
      <c r="G22" s="126"/>
      <c r="H22" s="127"/>
    </row>
    <row r="23" spans="1:8" x14ac:dyDescent="0.2">
      <c r="A23" s="120" t="s">
        <v>245</v>
      </c>
      <c r="B23" s="116" t="s">
        <v>12</v>
      </c>
      <c r="C23" s="117">
        <v>579786</v>
      </c>
      <c r="D23" s="117">
        <v>1724658</v>
      </c>
      <c r="E23" s="90"/>
    </row>
    <row r="24" spans="1:8" x14ac:dyDescent="0.2">
      <c r="A24" s="120" t="s">
        <v>246</v>
      </c>
      <c r="B24" s="116" t="s">
        <v>13</v>
      </c>
      <c r="C24" s="117">
        <v>523701</v>
      </c>
      <c r="D24" s="117">
        <v>1344583</v>
      </c>
      <c r="E24" s="90"/>
    </row>
    <row r="25" spans="1:8" ht="38.25" x14ac:dyDescent="0.2">
      <c r="A25" s="120" t="s">
        <v>247</v>
      </c>
      <c r="B25" s="116" t="s">
        <v>16</v>
      </c>
      <c r="C25" s="117">
        <v>4023</v>
      </c>
      <c r="D25" s="117">
        <v>-2387130</v>
      </c>
      <c r="E25" s="90"/>
    </row>
    <row r="26" spans="1:8" x14ac:dyDescent="0.2">
      <c r="A26" s="120" t="s">
        <v>248</v>
      </c>
      <c r="B26" s="116" t="s">
        <v>17</v>
      </c>
      <c r="C26" s="117">
        <v>155047</v>
      </c>
      <c r="D26" s="117">
        <v>1510365</v>
      </c>
      <c r="E26" s="90"/>
    </row>
    <row r="27" spans="1:8" x14ac:dyDescent="0.2">
      <c r="A27" s="120" t="s">
        <v>249</v>
      </c>
      <c r="B27" s="116" t="s">
        <v>18</v>
      </c>
      <c r="C27" s="117">
        <v>1807615</v>
      </c>
      <c r="D27" s="117">
        <v>684038</v>
      </c>
      <c r="E27" s="90"/>
    </row>
    <row r="28" spans="1:8" s="128" customFormat="1" ht="25.5" x14ac:dyDescent="0.2">
      <c r="A28" s="121" t="s">
        <v>250</v>
      </c>
      <c r="B28" s="122">
        <v>100</v>
      </c>
      <c r="C28" s="123">
        <f>C22+C23-C24+C25+C26-C27</f>
        <v>9628235</v>
      </c>
      <c r="D28" s="123">
        <f>D22+D23-D24+D25+D26-D27</f>
        <v>7070315</v>
      </c>
      <c r="E28" s="124"/>
      <c r="F28" s="125"/>
      <c r="G28" s="126"/>
      <c r="H28" s="127"/>
    </row>
    <row r="29" spans="1:8" x14ac:dyDescent="0.2">
      <c r="A29" s="120" t="s">
        <v>251</v>
      </c>
      <c r="B29" s="116" t="s">
        <v>19</v>
      </c>
      <c r="C29" s="117">
        <v>2374196</v>
      </c>
      <c r="D29" s="117">
        <v>2124770</v>
      </c>
      <c r="E29" s="90"/>
      <c r="F29" s="129"/>
      <c r="G29" s="130"/>
      <c r="H29" s="131"/>
    </row>
    <row r="30" spans="1:8" s="128" customFormat="1" ht="25.5" x14ac:dyDescent="0.2">
      <c r="A30" s="121" t="s">
        <v>252</v>
      </c>
      <c r="B30" s="122" t="s">
        <v>20</v>
      </c>
      <c r="C30" s="123">
        <f>C28-C29</f>
        <v>7254039</v>
      </c>
      <c r="D30" s="123">
        <f>D28-D29</f>
        <v>4945545</v>
      </c>
      <c r="E30" s="124"/>
      <c r="F30" s="125"/>
      <c r="G30" s="126"/>
      <c r="H30" s="127"/>
    </row>
    <row r="31" spans="1:8" ht="25.5" x14ac:dyDescent="0.2">
      <c r="A31" s="120" t="s">
        <v>253</v>
      </c>
      <c r="B31" s="116" t="s">
        <v>21</v>
      </c>
      <c r="C31" s="117"/>
      <c r="D31" s="117"/>
      <c r="E31" s="90"/>
    </row>
    <row r="32" spans="1:8" s="128" customFormat="1" ht="25.5" x14ac:dyDescent="0.2">
      <c r="A32" s="121" t="s">
        <v>254</v>
      </c>
      <c r="B32" s="122">
        <v>300</v>
      </c>
      <c r="C32" s="123">
        <f>C30+C31</f>
        <v>7254039</v>
      </c>
      <c r="D32" s="123">
        <f>D30+D31</f>
        <v>4945545</v>
      </c>
      <c r="E32" s="124"/>
      <c r="F32" s="132"/>
      <c r="G32" s="130"/>
      <c r="H32" s="131"/>
    </row>
    <row r="33" spans="1:8" x14ac:dyDescent="0.2">
      <c r="A33" s="120" t="s">
        <v>255</v>
      </c>
      <c r="B33" s="116"/>
      <c r="C33" s="117">
        <f t="shared" ref="C33:D33" si="0">C32-C34</f>
        <v>7254039</v>
      </c>
      <c r="D33" s="117">
        <f t="shared" si="0"/>
        <v>4945545</v>
      </c>
      <c r="E33" s="90"/>
    </row>
    <row r="34" spans="1:8" x14ac:dyDescent="0.2">
      <c r="A34" s="120" t="s">
        <v>257</v>
      </c>
      <c r="B34" s="116"/>
      <c r="C34" s="117"/>
      <c r="D34" s="117"/>
      <c r="E34" s="90"/>
    </row>
    <row r="35" spans="1:8" x14ac:dyDescent="0.2">
      <c r="A35" s="121" t="s">
        <v>258</v>
      </c>
      <c r="B35" s="122">
        <v>400</v>
      </c>
      <c r="C35" s="123">
        <f>C46+C52</f>
        <v>-88947</v>
      </c>
      <c r="D35" s="123">
        <f>D46+D52</f>
        <v>-85525</v>
      </c>
      <c r="E35" s="90"/>
      <c r="F35" s="129"/>
      <c r="G35" s="130"/>
      <c r="H35" s="131"/>
    </row>
    <row r="36" spans="1:8" x14ac:dyDescent="0.2">
      <c r="A36" s="120" t="s">
        <v>259</v>
      </c>
      <c r="B36" s="116"/>
      <c r="C36" s="117"/>
      <c r="D36" s="117"/>
    </row>
    <row r="37" spans="1:8" ht="25.5" x14ac:dyDescent="0.2">
      <c r="A37" s="133" t="s">
        <v>260</v>
      </c>
      <c r="B37" s="52">
        <v>410</v>
      </c>
      <c r="C37" s="117"/>
      <c r="D37" s="117"/>
      <c r="E37" s="90"/>
    </row>
    <row r="38" spans="1:8" ht="38.25" x14ac:dyDescent="0.2">
      <c r="A38" s="133" t="s">
        <v>261</v>
      </c>
      <c r="B38" s="52" t="s">
        <v>22</v>
      </c>
      <c r="C38" s="117"/>
      <c r="D38" s="117"/>
      <c r="E38" s="90"/>
    </row>
    <row r="39" spans="1:8" ht="25.5" x14ac:dyDescent="0.2">
      <c r="A39" s="133" t="s">
        <v>262</v>
      </c>
      <c r="B39" s="52" t="s">
        <v>23</v>
      </c>
      <c r="C39" s="117"/>
      <c r="D39" s="117"/>
      <c r="E39" s="90"/>
    </row>
    <row r="40" spans="1:8" x14ac:dyDescent="0.2">
      <c r="A40" s="133" t="s">
        <v>263</v>
      </c>
      <c r="B40" s="52" t="s">
        <v>24</v>
      </c>
      <c r="C40" s="117"/>
      <c r="D40" s="117"/>
      <c r="E40" s="90"/>
    </row>
    <row r="41" spans="1:8" ht="25.5" x14ac:dyDescent="0.2">
      <c r="A41" s="133" t="s">
        <v>264</v>
      </c>
      <c r="B41" s="52" t="s">
        <v>25</v>
      </c>
      <c r="C41" s="117">
        <v>-43237</v>
      </c>
      <c r="D41" s="117">
        <v>-85525</v>
      </c>
      <c r="E41" s="90"/>
    </row>
    <row r="42" spans="1:8" x14ac:dyDescent="0.2">
      <c r="A42" s="133" t="s">
        <v>265</v>
      </c>
      <c r="B42" s="52" t="s">
        <v>26</v>
      </c>
      <c r="C42" s="117"/>
      <c r="D42" s="117"/>
      <c r="E42" s="90"/>
    </row>
    <row r="43" spans="1:8" x14ac:dyDescent="0.2">
      <c r="A43" s="133" t="s">
        <v>266</v>
      </c>
      <c r="B43" s="52" t="s">
        <v>27</v>
      </c>
      <c r="C43" s="117"/>
      <c r="D43" s="117"/>
      <c r="E43" s="90"/>
    </row>
    <row r="44" spans="1:8" x14ac:dyDescent="0.2">
      <c r="A44" s="133" t="s">
        <v>267</v>
      </c>
      <c r="B44" s="52" t="s">
        <v>28</v>
      </c>
      <c r="C44" s="117"/>
      <c r="D44" s="117"/>
      <c r="E44" s="90"/>
    </row>
    <row r="45" spans="1:8" ht="19.149999999999999" customHeight="1" x14ac:dyDescent="0.2">
      <c r="A45" s="133" t="s">
        <v>268</v>
      </c>
      <c r="B45" s="52" t="s">
        <v>29</v>
      </c>
      <c r="C45" s="117"/>
      <c r="D45" s="117"/>
      <c r="E45" s="90"/>
    </row>
    <row r="46" spans="1:8" ht="51.75" customHeight="1" x14ac:dyDescent="0.2">
      <c r="A46" s="134" t="s">
        <v>269</v>
      </c>
      <c r="B46" s="135" t="s">
        <v>30</v>
      </c>
      <c r="C46" s="117">
        <f>SUM(C37:C45)</f>
        <v>-43237</v>
      </c>
      <c r="D46" s="117">
        <f>SUM(D37:D45)</f>
        <v>-85525</v>
      </c>
      <c r="E46" s="90"/>
    </row>
    <row r="47" spans="1:8" ht="25.5" customHeight="1" x14ac:dyDescent="0.2">
      <c r="A47" s="133" t="s">
        <v>270</v>
      </c>
      <c r="B47" s="52" t="s">
        <v>31</v>
      </c>
      <c r="C47" s="117"/>
      <c r="D47" s="117"/>
      <c r="E47" s="90"/>
    </row>
    <row r="48" spans="1:8" ht="46.5" customHeight="1" x14ac:dyDescent="0.2">
      <c r="A48" s="133" t="s">
        <v>261</v>
      </c>
      <c r="B48" s="52" t="s">
        <v>32</v>
      </c>
      <c r="C48" s="117"/>
      <c r="D48" s="117"/>
      <c r="E48" s="90"/>
    </row>
    <row r="49" spans="1:8" ht="19.149999999999999" customHeight="1" x14ac:dyDescent="0.2">
      <c r="A49" s="133" t="s">
        <v>271</v>
      </c>
      <c r="B49" s="52" t="s">
        <v>33</v>
      </c>
      <c r="C49" s="117"/>
      <c r="D49" s="117"/>
      <c r="E49" s="90"/>
    </row>
    <row r="50" spans="1:8" ht="19.149999999999999" customHeight="1" x14ac:dyDescent="0.2">
      <c r="A50" s="133" t="s">
        <v>268</v>
      </c>
      <c r="B50" s="52" t="s">
        <v>34</v>
      </c>
      <c r="C50" s="117"/>
      <c r="D50" s="117"/>
      <c r="E50" s="90"/>
    </row>
    <row r="51" spans="1:8" ht="45" customHeight="1" x14ac:dyDescent="0.2">
      <c r="A51" s="133" t="s">
        <v>272</v>
      </c>
      <c r="B51" s="52" t="s">
        <v>35</v>
      </c>
      <c r="C51" s="302">
        <v>-45710</v>
      </c>
      <c r="D51" s="117"/>
      <c r="E51" s="90"/>
    </row>
    <row r="52" spans="1:8" ht="65.25" customHeight="1" x14ac:dyDescent="0.2">
      <c r="A52" s="134" t="s">
        <v>273</v>
      </c>
      <c r="B52" s="135" t="s">
        <v>36</v>
      </c>
      <c r="C52" s="117">
        <f>SUM(C47:C51)</f>
        <v>-45710</v>
      </c>
      <c r="D52" s="117">
        <f>SUM(D47:D51)</f>
        <v>0</v>
      </c>
      <c r="E52" s="90"/>
    </row>
    <row r="53" spans="1:8" s="128" customFormat="1" ht="25.5" x14ac:dyDescent="0.2">
      <c r="A53" s="121" t="s">
        <v>274</v>
      </c>
      <c r="B53" s="122">
        <v>500</v>
      </c>
      <c r="C53" s="123">
        <f>C32+C35</f>
        <v>7165092</v>
      </c>
      <c r="D53" s="123">
        <f>D32+D35</f>
        <v>4860020</v>
      </c>
      <c r="E53" s="124"/>
      <c r="F53" s="125"/>
      <c r="G53" s="126"/>
      <c r="H53" s="127"/>
    </row>
    <row r="54" spans="1:8" x14ac:dyDescent="0.2">
      <c r="A54" s="120" t="s">
        <v>275</v>
      </c>
      <c r="B54" s="116"/>
      <c r="C54" s="117"/>
      <c r="D54" s="117"/>
    </row>
    <row r="55" spans="1:8" x14ac:dyDescent="0.2">
      <c r="A55" s="120" t="s">
        <v>255</v>
      </c>
      <c r="B55" s="116"/>
      <c r="C55" s="117">
        <f t="shared" ref="C55:D55" si="1">C53-C56</f>
        <v>7165092</v>
      </c>
      <c r="D55" s="117">
        <f t="shared" si="1"/>
        <v>4860020</v>
      </c>
    </row>
    <row r="56" spans="1:8" x14ac:dyDescent="0.2">
      <c r="A56" s="120" t="s">
        <v>276</v>
      </c>
      <c r="B56" s="116"/>
      <c r="C56" s="117"/>
      <c r="D56" s="136"/>
    </row>
    <row r="57" spans="1:8" s="128" customFormat="1" x14ac:dyDescent="0.2">
      <c r="A57" s="121" t="s">
        <v>277</v>
      </c>
      <c r="B57" s="122" t="s">
        <v>37</v>
      </c>
      <c r="C57" s="137"/>
      <c r="D57" s="138"/>
      <c r="E57" s="139"/>
      <c r="F57" s="125"/>
      <c r="G57" s="126"/>
      <c r="H57" s="127"/>
    </row>
    <row r="58" spans="1:8" x14ac:dyDescent="0.2">
      <c r="A58" s="120" t="s">
        <v>259</v>
      </c>
      <c r="B58" s="116"/>
      <c r="C58" s="117"/>
      <c r="D58" s="136"/>
    </row>
    <row r="59" spans="1:8" x14ac:dyDescent="0.2">
      <c r="A59" s="120" t="s">
        <v>278</v>
      </c>
      <c r="B59" s="116"/>
      <c r="C59" s="117"/>
      <c r="D59" s="136"/>
    </row>
    <row r="60" spans="1:8" x14ac:dyDescent="0.2">
      <c r="A60" s="120" t="s">
        <v>279</v>
      </c>
      <c r="B60" s="140"/>
      <c r="C60" s="141">
        <f t="shared" ref="C60:D60" si="2">C33/4405169</f>
        <v>1.6467107164333536</v>
      </c>
      <c r="D60" s="141">
        <f t="shared" si="2"/>
        <v>1.1226686195240183</v>
      </c>
    </row>
    <row r="61" spans="1:8" x14ac:dyDescent="0.2">
      <c r="A61" s="120" t="s">
        <v>280</v>
      </c>
      <c r="B61" s="140"/>
      <c r="C61" s="117"/>
      <c r="D61" s="136"/>
    </row>
    <row r="62" spans="1:8" x14ac:dyDescent="0.2">
      <c r="A62" s="120" t="s">
        <v>281</v>
      </c>
      <c r="B62" s="140"/>
      <c r="C62" s="117"/>
      <c r="D62" s="117"/>
    </row>
    <row r="63" spans="1:8" x14ac:dyDescent="0.2">
      <c r="A63" s="120" t="s">
        <v>279</v>
      </c>
      <c r="B63" s="140"/>
      <c r="C63" s="117"/>
      <c r="D63" s="117"/>
    </row>
    <row r="64" spans="1:8" x14ac:dyDescent="0.2">
      <c r="A64" s="120" t="s">
        <v>280</v>
      </c>
      <c r="B64" s="140"/>
      <c r="C64" s="117"/>
      <c r="D64" s="136"/>
    </row>
    <row r="65" spans="1:8" x14ac:dyDescent="0.2">
      <c r="A65" s="97"/>
      <c r="B65" s="97"/>
      <c r="C65" s="97"/>
      <c r="D65" s="97"/>
    </row>
    <row r="66" spans="1:8" s="143" customFormat="1" x14ac:dyDescent="0.2">
      <c r="A66" s="142" t="str">
        <f>Ф1!A146</f>
        <v xml:space="preserve">Басқарма Төрағасының экономика және қаржы </v>
      </c>
      <c r="B66" s="88"/>
      <c r="E66" s="144"/>
      <c r="F66" s="145"/>
      <c r="G66" s="146"/>
      <c r="H66" s="147"/>
    </row>
    <row r="67" spans="1:8" s="143" customFormat="1" x14ac:dyDescent="0.2">
      <c r="A67" s="142" t="str">
        <f>Ф1!A147</f>
        <v>жөніндегі орынбасары                                     Чеботарёва Людмила Анатольевна</v>
      </c>
      <c r="B67" s="88"/>
      <c r="C67" s="88" t="s">
        <v>38</v>
      </c>
      <c r="D67" s="88"/>
      <c r="E67" s="144"/>
      <c r="F67" s="145"/>
      <c r="G67" s="146"/>
      <c r="H67" s="147"/>
    </row>
    <row r="68" spans="1:8" s="143" customFormat="1" x14ac:dyDescent="0.2">
      <c r="A68" s="148"/>
      <c r="B68" s="88"/>
      <c r="C68" s="152" t="s">
        <v>222</v>
      </c>
      <c r="D68" s="149"/>
      <c r="E68" s="144"/>
      <c r="F68" s="145"/>
      <c r="G68" s="146"/>
      <c r="H68" s="147"/>
    </row>
    <row r="69" spans="1:8" s="143" customFormat="1" x14ac:dyDescent="0.2">
      <c r="A69" s="148"/>
      <c r="B69" s="88"/>
      <c r="E69" s="144"/>
      <c r="F69" s="145"/>
      <c r="G69" s="146"/>
      <c r="H69" s="147"/>
    </row>
    <row r="70" spans="1:8" s="143" customFormat="1" ht="15" customHeight="1" x14ac:dyDescent="0.2">
      <c r="A70" s="142" t="str">
        <f>Ф1!A150</f>
        <v>Бас бухгалтер                                                      Оразбекова Динара Тлеукеновна</v>
      </c>
      <c r="B70" s="88"/>
      <c r="C70" s="88"/>
      <c r="D70" s="88"/>
      <c r="E70" s="144"/>
      <c r="F70" s="145"/>
      <c r="G70" s="146"/>
      <c r="H70" s="147"/>
    </row>
    <row r="71" spans="1:8" x14ac:dyDescent="0.2">
      <c r="A71" s="142"/>
      <c r="C71" s="88" t="s">
        <v>38</v>
      </c>
      <c r="D71" s="88"/>
    </row>
    <row r="72" spans="1:8" x14ac:dyDescent="0.2">
      <c r="A72" s="148"/>
      <c r="C72" s="295" t="s">
        <v>222</v>
      </c>
      <c r="D72" s="296"/>
    </row>
    <row r="73" spans="1:8" x14ac:dyDescent="0.2">
      <c r="A73" s="148" t="str">
        <f>Ф1!A152</f>
        <v>Мөр орны</v>
      </c>
    </row>
    <row r="74" spans="1:8" x14ac:dyDescent="0.2">
      <c r="A74" s="148"/>
    </row>
    <row r="75" spans="1:8" x14ac:dyDescent="0.2">
      <c r="A75" s="148"/>
    </row>
    <row r="76" spans="1:8" x14ac:dyDescent="0.2">
      <c r="A76" s="148"/>
    </row>
    <row r="77" spans="1:8" x14ac:dyDescent="0.2">
      <c r="A77" s="148">
        <f>Ф1!A156</f>
        <v>0</v>
      </c>
    </row>
    <row r="78" spans="1:8" x14ac:dyDescent="0.2">
      <c r="A78" s="148">
        <f>Ф1!A157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03"/>
  <sheetViews>
    <sheetView zoomScaleNormal="100" workbookViewId="0">
      <selection activeCell="A94" sqref="A94"/>
    </sheetView>
  </sheetViews>
  <sheetFormatPr defaultColWidth="67.42578125" defaultRowHeight="12.75" x14ac:dyDescent="0.2"/>
  <cols>
    <col min="1" max="1" width="77.42578125" style="149" customWidth="1"/>
    <col min="2" max="2" width="10.42578125" style="149" bestFit="1" customWidth="1"/>
    <col min="3" max="3" width="15.42578125" style="149" customWidth="1"/>
    <col min="4" max="4" width="15.5703125" style="149" customWidth="1"/>
    <col min="5" max="5" width="13.42578125" style="150" customWidth="1"/>
    <col min="6" max="11" width="9.42578125" style="149" customWidth="1"/>
    <col min="12" max="254" width="9.42578125" customWidth="1"/>
  </cols>
  <sheetData>
    <row r="1" spans="1:11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224</v>
      </c>
      <c r="E3" s="5"/>
      <c r="F3" s="6"/>
      <c r="G3" s="6"/>
      <c r="H3" s="6"/>
    </row>
    <row r="4" spans="1:11" x14ac:dyDescent="0.2">
      <c r="D4" s="151"/>
    </row>
    <row r="5" spans="1:11" s="153" customFormat="1" x14ac:dyDescent="0.2">
      <c r="A5" s="152"/>
      <c r="B5" s="152"/>
      <c r="C5" s="152"/>
      <c r="D5" s="4" t="s">
        <v>226</v>
      </c>
      <c r="E5" s="150"/>
      <c r="F5" s="152"/>
      <c r="G5" s="152"/>
      <c r="H5" s="152"/>
      <c r="I5" s="152"/>
      <c r="J5" s="152"/>
      <c r="K5" s="152"/>
    </row>
    <row r="6" spans="1:11" s="153" customFormat="1" x14ac:dyDescent="0.2">
      <c r="A6" s="152"/>
      <c r="B6" s="152"/>
      <c r="C6" s="152"/>
      <c r="D6" s="4" t="s">
        <v>228</v>
      </c>
      <c r="E6" s="150"/>
      <c r="F6" s="152"/>
      <c r="G6" s="152"/>
      <c r="H6" s="152"/>
      <c r="I6" s="152"/>
      <c r="J6" s="152"/>
      <c r="K6" s="152"/>
    </row>
    <row r="7" spans="1:11" s="153" customFormat="1" x14ac:dyDescent="0.2">
      <c r="A7" s="154"/>
      <c r="B7" s="154" t="s">
        <v>39</v>
      </c>
      <c r="C7" s="154"/>
      <c r="D7" s="4" t="s">
        <v>229</v>
      </c>
      <c r="E7" s="150"/>
      <c r="F7" s="152"/>
      <c r="G7" s="152"/>
      <c r="H7" s="152"/>
      <c r="I7" s="152"/>
      <c r="J7" s="152"/>
      <c r="K7" s="152"/>
    </row>
    <row r="8" spans="1:11" x14ac:dyDescent="0.2">
      <c r="A8" s="154"/>
      <c r="B8" s="154"/>
      <c r="C8" s="154"/>
      <c r="D8" s="156"/>
    </row>
    <row r="9" spans="1:11" x14ac:dyDescent="0.2">
      <c r="A9" s="157"/>
      <c r="B9" s="154"/>
      <c r="C9" s="154"/>
      <c r="D9" s="158" t="s">
        <v>282</v>
      </c>
    </row>
    <row r="10" spans="1:11" x14ac:dyDescent="0.2">
      <c r="A10" s="157"/>
      <c r="B10" s="154"/>
      <c r="C10" s="154"/>
      <c r="D10" s="159"/>
    </row>
    <row r="11" spans="1:11" x14ac:dyDescent="0.2">
      <c r="A11" s="160" t="s">
        <v>283</v>
      </c>
      <c r="B11" s="161"/>
      <c r="C11" s="161"/>
      <c r="D11" s="162"/>
      <c r="E11" s="162"/>
    </row>
    <row r="12" spans="1:11" x14ac:dyDescent="0.2">
      <c r="A12" s="160" t="s">
        <v>412</v>
      </c>
      <c r="B12" s="161"/>
      <c r="C12" s="161"/>
      <c r="D12" s="162"/>
      <c r="E12" s="162"/>
    </row>
    <row r="13" spans="1:11" x14ac:dyDescent="0.2">
      <c r="A13" s="160" t="s">
        <v>284</v>
      </c>
      <c r="B13" s="161"/>
      <c r="C13" s="161"/>
      <c r="D13" s="162"/>
      <c r="E13" s="162"/>
    </row>
    <row r="14" spans="1:11" x14ac:dyDescent="0.2">
      <c r="A14" s="157"/>
      <c r="B14" s="154"/>
      <c r="C14" s="154"/>
      <c r="D14" s="159"/>
    </row>
    <row r="15" spans="1:11" x14ac:dyDescent="0.2">
      <c r="A15" s="163"/>
      <c r="B15" s="163"/>
      <c r="C15" s="163"/>
      <c r="D15" s="164" t="s">
        <v>235</v>
      </c>
    </row>
    <row r="16" spans="1:11" s="149" customFormat="1" ht="25.5" x14ac:dyDescent="0.2">
      <c r="A16" s="165" t="s">
        <v>285</v>
      </c>
      <c r="B16" s="166" t="s">
        <v>286</v>
      </c>
      <c r="C16" s="166" t="s">
        <v>287</v>
      </c>
      <c r="D16" s="166" t="s">
        <v>288</v>
      </c>
      <c r="E16" s="150"/>
    </row>
    <row r="17" spans="1:5" s="149" customFormat="1" x14ac:dyDescent="0.2">
      <c r="A17" s="167" t="s">
        <v>289</v>
      </c>
      <c r="B17" s="168"/>
      <c r="C17" s="168"/>
      <c r="D17" s="169"/>
      <c r="E17" s="150"/>
    </row>
    <row r="18" spans="1:5" s="149" customFormat="1" x14ac:dyDescent="0.2">
      <c r="A18" s="170" t="s">
        <v>290</v>
      </c>
      <c r="B18" s="171">
        <v>10</v>
      </c>
      <c r="C18" s="172">
        <f>SUM(C20:C25)</f>
        <v>64221612</v>
      </c>
      <c r="D18" s="172">
        <f>SUM(D20:D25)</f>
        <v>60979047</v>
      </c>
      <c r="E18" s="150"/>
    </row>
    <row r="19" spans="1:5" s="149" customFormat="1" x14ac:dyDescent="0.2">
      <c r="A19" s="173" t="s">
        <v>291</v>
      </c>
      <c r="B19" s="174"/>
      <c r="C19" s="175"/>
      <c r="D19" s="175"/>
      <c r="E19" s="150"/>
    </row>
    <row r="20" spans="1:5" s="149" customFormat="1" x14ac:dyDescent="0.2">
      <c r="A20" s="173" t="s">
        <v>292</v>
      </c>
      <c r="B20" s="176">
        <v>11</v>
      </c>
      <c r="C20" s="177">
        <v>52542795</v>
      </c>
      <c r="D20" s="177">
        <v>32107870</v>
      </c>
      <c r="E20" s="150"/>
    </row>
    <row r="21" spans="1:5" s="149" customFormat="1" x14ac:dyDescent="0.2">
      <c r="A21" s="178" t="s">
        <v>293</v>
      </c>
      <c r="B21" s="176">
        <v>12</v>
      </c>
      <c r="C21" s="179"/>
      <c r="D21" s="177"/>
      <c r="E21" s="150"/>
    </row>
    <row r="22" spans="1:5" s="149" customFormat="1" x14ac:dyDescent="0.2">
      <c r="A22" s="173" t="s">
        <v>294</v>
      </c>
      <c r="B22" s="176">
        <v>13</v>
      </c>
      <c r="C22" s="177">
        <v>10901248</v>
      </c>
      <c r="D22" s="177">
        <v>25820661</v>
      </c>
      <c r="E22" s="150"/>
    </row>
    <row r="23" spans="1:5" s="149" customFormat="1" x14ac:dyDescent="0.2">
      <c r="A23" s="173" t="s">
        <v>295</v>
      </c>
      <c r="B23" s="176">
        <v>14</v>
      </c>
      <c r="C23" s="180"/>
      <c r="D23" s="177"/>
      <c r="E23" s="150"/>
    </row>
    <row r="24" spans="1:5" s="149" customFormat="1" x14ac:dyDescent="0.2">
      <c r="A24" s="173" t="s">
        <v>296</v>
      </c>
      <c r="B24" s="176">
        <v>15</v>
      </c>
      <c r="C24" s="177">
        <v>467207</v>
      </c>
      <c r="D24" s="177">
        <v>89887</v>
      </c>
      <c r="E24" s="150"/>
    </row>
    <row r="25" spans="1:5" s="149" customFormat="1" x14ac:dyDescent="0.2">
      <c r="A25" s="173" t="s">
        <v>297</v>
      </c>
      <c r="B25" s="176">
        <v>16</v>
      </c>
      <c r="C25" s="177">
        <v>310362</v>
      </c>
      <c r="D25" s="177">
        <v>2960629</v>
      </c>
      <c r="E25" s="150"/>
    </row>
    <row r="26" spans="1:5" s="149" customFormat="1" x14ac:dyDescent="0.2">
      <c r="A26" s="170" t="s">
        <v>298</v>
      </c>
      <c r="B26" s="171">
        <v>20</v>
      </c>
      <c r="C26" s="181">
        <f>SUM(C28:C34)</f>
        <v>65419664</v>
      </c>
      <c r="D26" s="182">
        <f>SUM(D28:D34)</f>
        <v>59009020</v>
      </c>
      <c r="E26" s="150"/>
    </row>
    <row r="27" spans="1:5" s="149" customFormat="1" x14ac:dyDescent="0.2">
      <c r="A27" s="173" t="s">
        <v>291</v>
      </c>
      <c r="B27" s="176"/>
      <c r="C27" s="184"/>
      <c r="D27" s="185"/>
      <c r="E27" s="150"/>
    </row>
    <row r="28" spans="1:5" s="149" customFormat="1" x14ac:dyDescent="0.2">
      <c r="A28" s="173" t="s">
        <v>299</v>
      </c>
      <c r="B28" s="176">
        <v>21</v>
      </c>
      <c r="C28" s="177">
        <v>42273459</v>
      </c>
      <c r="D28" s="179">
        <v>30549381</v>
      </c>
      <c r="E28" s="150"/>
    </row>
    <row r="29" spans="1:5" s="149" customFormat="1" x14ac:dyDescent="0.2">
      <c r="A29" s="173" t="s">
        <v>300</v>
      </c>
      <c r="B29" s="176">
        <v>22</v>
      </c>
      <c r="C29" s="177">
        <v>534631</v>
      </c>
      <c r="D29" s="179">
        <v>12695805</v>
      </c>
      <c r="E29" s="150"/>
    </row>
    <row r="30" spans="1:5" s="149" customFormat="1" x14ac:dyDescent="0.2">
      <c r="A30" s="173" t="s">
        <v>301</v>
      </c>
      <c r="B30" s="176">
        <v>23</v>
      </c>
      <c r="C30" s="177">
        <v>10891487</v>
      </c>
      <c r="D30" s="179">
        <v>8412588</v>
      </c>
      <c r="E30" s="150"/>
    </row>
    <row r="31" spans="1:5" s="149" customFormat="1" x14ac:dyDescent="0.2">
      <c r="A31" s="173" t="s">
        <v>302</v>
      </c>
      <c r="B31" s="176">
        <v>24</v>
      </c>
      <c r="C31" s="177">
        <v>46290</v>
      </c>
      <c r="D31" s="179">
        <v>44369</v>
      </c>
      <c r="E31" s="150"/>
    </row>
    <row r="32" spans="1:5" s="149" customFormat="1" x14ac:dyDescent="0.2">
      <c r="A32" s="173" t="s">
        <v>303</v>
      </c>
      <c r="B32" s="176">
        <v>25</v>
      </c>
      <c r="C32" s="180"/>
      <c r="D32" s="186"/>
      <c r="E32" s="150"/>
    </row>
    <row r="33" spans="1:5" s="149" customFormat="1" x14ac:dyDescent="0.2">
      <c r="A33" s="187" t="s">
        <v>304</v>
      </c>
      <c r="B33" s="188">
        <v>26</v>
      </c>
      <c r="C33" s="189">
        <v>8267843</v>
      </c>
      <c r="D33" s="189">
        <v>4947926</v>
      </c>
      <c r="E33" s="150"/>
    </row>
    <row r="34" spans="1:5" s="149" customFormat="1" x14ac:dyDescent="0.2">
      <c r="A34" s="187" t="s">
        <v>305</v>
      </c>
      <c r="B34" s="188">
        <v>27</v>
      </c>
      <c r="C34" s="189">
        <v>3405954</v>
      </c>
      <c r="D34" s="190">
        <v>2358951</v>
      </c>
      <c r="E34" s="150"/>
    </row>
    <row r="35" spans="1:5" s="149" customFormat="1" ht="25.5" x14ac:dyDescent="0.2">
      <c r="A35" s="191" t="s">
        <v>306</v>
      </c>
      <c r="B35" s="192">
        <v>30</v>
      </c>
      <c r="C35" s="193">
        <f>C18-C26</f>
        <v>-1198052</v>
      </c>
      <c r="D35" s="193">
        <f>D18-D26</f>
        <v>1970027</v>
      </c>
      <c r="E35" s="150"/>
    </row>
    <row r="36" spans="1:5" s="149" customFormat="1" x14ac:dyDescent="0.2">
      <c r="A36" s="194" t="s">
        <v>307</v>
      </c>
      <c r="B36" s="192"/>
      <c r="C36" s="195"/>
      <c r="D36" s="195"/>
      <c r="E36" s="150"/>
    </row>
    <row r="37" spans="1:5" s="149" customFormat="1" x14ac:dyDescent="0.2">
      <c r="A37" s="196" t="s">
        <v>308</v>
      </c>
      <c r="B37" s="192">
        <v>40</v>
      </c>
      <c r="C37" s="193">
        <f>SUM(C39:C50)</f>
        <v>44316</v>
      </c>
      <c r="D37" s="193">
        <f>SUM(D39:D50)</f>
        <v>1213756</v>
      </c>
      <c r="E37" s="150"/>
    </row>
    <row r="38" spans="1:5" s="149" customFormat="1" x14ac:dyDescent="0.2">
      <c r="A38" s="187" t="s">
        <v>291</v>
      </c>
      <c r="B38" s="188"/>
      <c r="C38" s="197"/>
      <c r="D38" s="198"/>
      <c r="E38" s="150"/>
    </row>
    <row r="39" spans="1:5" s="149" customFormat="1" x14ac:dyDescent="0.2">
      <c r="A39" s="187" t="s">
        <v>309</v>
      </c>
      <c r="B39" s="188">
        <v>41</v>
      </c>
      <c r="C39" s="189">
        <v>2591</v>
      </c>
      <c r="D39" s="190">
        <v>1201628</v>
      </c>
      <c r="E39" s="150"/>
    </row>
    <row r="40" spans="1:5" s="149" customFormat="1" x14ac:dyDescent="0.2">
      <c r="A40" s="187" t="s">
        <v>310</v>
      </c>
      <c r="B40" s="188">
        <v>42</v>
      </c>
      <c r="C40" s="189"/>
      <c r="D40" s="190"/>
      <c r="E40" s="150"/>
    </row>
    <row r="41" spans="1:5" s="149" customFormat="1" x14ac:dyDescent="0.2">
      <c r="A41" s="187" t="s">
        <v>311</v>
      </c>
      <c r="B41" s="188">
        <v>43</v>
      </c>
      <c r="C41" s="189">
        <v>5371</v>
      </c>
      <c r="D41" s="190">
        <v>399</v>
      </c>
      <c r="E41" s="150"/>
    </row>
    <row r="42" spans="1:5" s="149" customFormat="1" ht="25.5" x14ac:dyDescent="0.2">
      <c r="A42" s="199" t="s">
        <v>312</v>
      </c>
      <c r="B42" s="188">
        <v>44</v>
      </c>
      <c r="C42" s="190"/>
      <c r="D42" s="190"/>
      <c r="E42" s="150"/>
    </row>
    <row r="43" spans="1:5" s="149" customFormat="1" x14ac:dyDescent="0.2">
      <c r="A43" s="187" t="s">
        <v>313</v>
      </c>
      <c r="B43" s="188">
        <v>45</v>
      </c>
      <c r="C43" s="189"/>
      <c r="D43" s="190"/>
      <c r="E43" s="150"/>
    </row>
    <row r="44" spans="1:5" s="149" customFormat="1" x14ac:dyDescent="0.2">
      <c r="A44" s="199" t="s">
        <v>314</v>
      </c>
      <c r="B44" s="188">
        <v>46</v>
      </c>
      <c r="C44" s="190"/>
      <c r="D44" s="190"/>
      <c r="E44" s="150"/>
    </row>
    <row r="45" spans="1:5" s="149" customFormat="1" x14ac:dyDescent="0.2">
      <c r="A45" s="199" t="s">
        <v>315</v>
      </c>
      <c r="B45" s="188">
        <v>47</v>
      </c>
      <c r="C45" s="190"/>
      <c r="D45" s="190"/>
      <c r="E45" s="150"/>
    </row>
    <row r="46" spans="1:5" s="149" customFormat="1" x14ac:dyDescent="0.2">
      <c r="A46" s="187" t="s">
        <v>316</v>
      </c>
      <c r="B46" s="188">
        <v>48</v>
      </c>
      <c r="C46" s="189"/>
      <c r="D46" s="190"/>
      <c r="E46" s="150"/>
    </row>
    <row r="47" spans="1:5" s="149" customFormat="1" x14ac:dyDescent="0.2">
      <c r="A47" s="187" t="s">
        <v>317</v>
      </c>
      <c r="B47" s="188">
        <v>49</v>
      </c>
      <c r="C47" s="189"/>
      <c r="D47" s="190"/>
      <c r="E47" s="150"/>
    </row>
    <row r="48" spans="1:5" s="149" customFormat="1" x14ac:dyDescent="0.2">
      <c r="A48" s="187" t="s">
        <v>318</v>
      </c>
      <c r="B48" s="188">
        <v>50</v>
      </c>
      <c r="C48" s="189"/>
      <c r="D48" s="190"/>
      <c r="E48" s="150"/>
    </row>
    <row r="49" spans="1:5" s="149" customFormat="1" x14ac:dyDescent="0.2">
      <c r="A49" s="187" t="s">
        <v>296</v>
      </c>
      <c r="B49" s="188">
        <v>51</v>
      </c>
      <c r="C49" s="189"/>
      <c r="D49" s="190"/>
      <c r="E49" s="150"/>
    </row>
    <row r="50" spans="1:5" s="149" customFormat="1" x14ac:dyDescent="0.2">
      <c r="A50" s="187" t="s">
        <v>319</v>
      </c>
      <c r="B50" s="188">
        <v>52</v>
      </c>
      <c r="C50" s="189">
        <v>36354</v>
      </c>
      <c r="D50" s="190">
        <v>11729</v>
      </c>
      <c r="E50" s="150"/>
    </row>
    <row r="51" spans="1:5" s="149" customFormat="1" x14ac:dyDescent="0.2">
      <c r="A51" s="196" t="s">
        <v>320</v>
      </c>
      <c r="B51" s="192">
        <v>60</v>
      </c>
      <c r="C51" s="193">
        <f>SUM(C53:C65)</f>
        <v>1189986</v>
      </c>
      <c r="D51" s="193">
        <f>SUM(D53:D65)</f>
        <v>1238512</v>
      </c>
      <c r="E51" s="150"/>
    </row>
    <row r="52" spans="1:5" s="149" customFormat="1" x14ac:dyDescent="0.2">
      <c r="A52" s="187" t="s">
        <v>291</v>
      </c>
      <c r="B52" s="188"/>
      <c r="C52" s="189"/>
      <c r="D52" s="190"/>
      <c r="E52" s="150"/>
    </row>
    <row r="53" spans="1:5" s="149" customFormat="1" x14ac:dyDescent="0.2">
      <c r="A53" s="187" t="s">
        <v>321</v>
      </c>
      <c r="B53" s="188">
        <v>61</v>
      </c>
      <c r="C53" s="189">
        <v>433014</v>
      </c>
      <c r="D53" s="190">
        <v>315976</v>
      </c>
      <c r="E53" s="150"/>
    </row>
    <row r="54" spans="1:5" s="149" customFormat="1" x14ac:dyDescent="0.2">
      <c r="A54" s="187" t="s">
        <v>322</v>
      </c>
      <c r="B54" s="188">
        <v>62</v>
      </c>
      <c r="C54" s="189">
        <v>475</v>
      </c>
      <c r="D54" s="190">
        <v>73</v>
      </c>
      <c r="E54" s="150"/>
    </row>
    <row r="55" spans="1:5" s="149" customFormat="1" x14ac:dyDescent="0.2">
      <c r="A55" s="187" t="s">
        <v>323</v>
      </c>
      <c r="B55" s="188">
        <v>63</v>
      </c>
      <c r="C55" s="189">
        <v>559663</v>
      </c>
      <c r="D55" s="190">
        <v>410367</v>
      </c>
      <c r="E55" s="150"/>
    </row>
    <row r="56" spans="1:5" s="149" customFormat="1" ht="25.5" x14ac:dyDescent="0.2">
      <c r="A56" s="199" t="s">
        <v>324</v>
      </c>
      <c r="B56" s="188">
        <v>64</v>
      </c>
      <c r="C56" s="190"/>
      <c r="D56" s="190"/>
      <c r="E56" s="150"/>
    </row>
    <row r="57" spans="1:5" s="149" customFormat="1" x14ac:dyDescent="0.2">
      <c r="A57" s="187" t="s">
        <v>325</v>
      </c>
      <c r="B57" s="188">
        <v>65</v>
      </c>
      <c r="C57" s="189"/>
      <c r="D57" s="190"/>
      <c r="E57" s="150"/>
    </row>
    <row r="58" spans="1:5" s="149" customFormat="1" x14ac:dyDescent="0.2">
      <c r="A58" s="187" t="s">
        <v>326</v>
      </c>
      <c r="B58" s="188">
        <v>66</v>
      </c>
      <c r="C58" s="189"/>
      <c r="D58" s="190"/>
      <c r="E58" s="150"/>
    </row>
    <row r="59" spans="1:5" s="149" customFormat="1" x14ac:dyDescent="0.2">
      <c r="A59" s="187" t="s">
        <v>327</v>
      </c>
      <c r="B59" s="188">
        <v>67</v>
      </c>
      <c r="C59" s="189"/>
      <c r="D59" s="190"/>
      <c r="E59" s="150"/>
    </row>
    <row r="60" spans="1:5" s="149" customFormat="1" x14ac:dyDescent="0.2">
      <c r="A60" s="187" t="s">
        <v>328</v>
      </c>
      <c r="B60" s="188">
        <v>68</v>
      </c>
      <c r="C60" s="189"/>
      <c r="D60" s="190"/>
      <c r="E60" s="150"/>
    </row>
    <row r="61" spans="1:5" s="149" customFormat="1" x14ac:dyDescent="0.2">
      <c r="A61" s="187" t="s">
        <v>329</v>
      </c>
      <c r="B61" s="188">
        <v>69</v>
      </c>
      <c r="C61" s="189"/>
      <c r="D61" s="190"/>
      <c r="E61" s="150"/>
    </row>
    <row r="62" spans="1:5" s="149" customFormat="1" x14ac:dyDescent="0.2">
      <c r="A62" s="187" t="s">
        <v>330</v>
      </c>
      <c r="B62" s="188">
        <v>70</v>
      </c>
      <c r="C62" s="189"/>
      <c r="D62" s="190"/>
      <c r="E62" s="150"/>
    </row>
    <row r="63" spans="1:5" s="149" customFormat="1" x14ac:dyDescent="0.2">
      <c r="A63" s="187" t="s">
        <v>317</v>
      </c>
      <c r="B63" s="188">
        <v>71</v>
      </c>
      <c r="C63" s="189"/>
      <c r="D63" s="190"/>
      <c r="E63" s="150"/>
    </row>
    <row r="64" spans="1:5" s="149" customFormat="1" x14ac:dyDescent="0.2">
      <c r="A64" s="187" t="s">
        <v>331</v>
      </c>
      <c r="B64" s="188">
        <v>72</v>
      </c>
      <c r="C64" s="190"/>
      <c r="D64" s="190"/>
      <c r="E64" s="150"/>
    </row>
    <row r="65" spans="1:5" s="149" customFormat="1" x14ac:dyDescent="0.2">
      <c r="A65" s="187" t="s">
        <v>332</v>
      </c>
      <c r="B65" s="188">
        <v>73</v>
      </c>
      <c r="C65" s="189">
        <v>196834</v>
      </c>
      <c r="D65" s="190">
        <v>512096</v>
      </c>
      <c r="E65" s="150"/>
    </row>
    <row r="66" spans="1:5" s="149" customFormat="1" ht="25.5" x14ac:dyDescent="0.2">
      <c r="A66" s="191" t="s">
        <v>333</v>
      </c>
      <c r="B66" s="192">
        <v>80</v>
      </c>
      <c r="C66" s="193">
        <f>C37-C51</f>
        <v>-1145670</v>
      </c>
      <c r="D66" s="193">
        <f>D37-D51</f>
        <v>-24756</v>
      </c>
      <c r="E66" s="150"/>
    </row>
    <row r="67" spans="1:5" s="149" customFormat="1" x14ac:dyDescent="0.2">
      <c r="A67" s="194" t="s">
        <v>334</v>
      </c>
      <c r="B67" s="192"/>
      <c r="C67" s="195"/>
      <c r="D67" s="195"/>
      <c r="E67" s="150"/>
    </row>
    <row r="68" spans="1:5" s="149" customFormat="1" x14ac:dyDescent="0.2">
      <c r="A68" s="196" t="s">
        <v>335</v>
      </c>
      <c r="B68" s="192">
        <v>90</v>
      </c>
      <c r="C68" s="193">
        <f>SUM(C70:C73)</f>
        <v>0</v>
      </c>
      <c r="D68" s="193">
        <f>SUM(D70:D73)</f>
        <v>0</v>
      </c>
      <c r="E68" s="150"/>
    </row>
    <row r="69" spans="1:5" s="149" customFormat="1" x14ac:dyDescent="0.2">
      <c r="A69" s="187" t="s">
        <v>291</v>
      </c>
      <c r="B69" s="188"/>
      <c r="C69" s="197"/>
      <c r="D69" s="198"/>
      <c r="E69" s="150"/>
    </row>
    <row r="70" spans="1:5" s="149" customFormat="1" x14ac:dyDescent="0.2">
      <c r="A70" s="187" t="s">
        <v>336</v>
      </c>
      <c r="B70" s="188">
        <v>91</v>
      </c>
      <c r="C70" s="189"/>
      <c r="D70" s="190"/>
      <c r="E70" s="150"/>
    </row>
    <row r="71" spans="1:5" s="149" customFormat="1" x14ac:dyDescent="0.2">
      <c r="A71" s="187" t="s">
        <v>337</v>
      </c>
      <c r="B71" s="188">
        <v>92</v>
      </c>
      <c r="C71" s="189"/>
      <c r="D71" s="190"/>
      <c r="E71" s="150"/>
    </row>
    <row r="72" spans="1:5" s="149" customFormat="1" x14ac:dyDescent="0.2">
      <c r="A72" s="173" t="s">
        <v>338</v>
      </c>
      <c r="B72" s="176">
        <v>93</v>
      </c>
      <c r="C72" s="180"/>
      <c r="D72" s="180"/>
      <c r="E72" s="150"/>
    </row>
    <row r="73" spans="1:5" s="149" customFormat="1" x14ac:dyDescent="0.2">
      <c r="A73" s="173" t="s">
        <v>319</v>
      </c>
      <c r="B73" s="176">
        <v>94</v>
      </c>
      <c r="C73" s="177"/>
      <c r="D73" s="179"/>
      <c r="E73" s="150"/>
    </row>
    <row r="74" spans="1:5" s="149" customFormat="1" x14ac:dyDescent="0.2">
      <c r="A74" s="170" t="s">
        <v>339</v>
      </c>
      <c r="B74" s="168">
        <v>100</v>
      </c>
      <c r="C74" s="200">
        <f>SUM(C76:C80)</f>
        <v>260645</v>
      </c>
      <c r="D74" s="200">
        <f>SUM(D76:D80)</f>
        <v>125228</v>
      </c>
      <c r="E74" s="150"/>
    </row>
    <row r="75" spans="1:5" s="149" customFormat="1" x14ac:dyDescent="0.2">
      <c r="A75" s="173" t="s">
        <v>291</v>
      </c>
      <c r="B75" s="174"/>
      <c r="C75" s="184"/>
      <c r="D75" s="185"/>
      <c r="E75" s="150"/>
    </row>
    <row r="76" spans="1:5" s="149" customFormat="1" x14ac:dyDescent="0.2">
      <c r="A76" s="173" t="s">
        <v>340</v>
      </c>
      <c r="B76" s="174">
        <v>101</v>
      </c>
      <c r="C76" s="177"/>
      <c r="D76" s="179"/>
      <c r="E76" s="150"/>
    </row>
    <row r="77" spans="1:5" s="149" customFormat="1" x14ac:dyDescent="0.2">
      <c r="A77" s="173" t="s">
        <v>341</v>
      </c>
      <c r="B77" s="174">
        <v>102</v>
      </c>
      <c r="C77" s="180"/>
      <c r="D77" s="180"/>
      <c r="E77" s="150"/>
    </row>
    <row r="78" spans="1:5" s="149" customFormat="1" x14ac:dyDescent="0.2">
      <c r="A78" s="173" t="s">
        <v>342</v>
      </c>
      <c r="B78" s="174">
        <v>103</v>
      </c>
      <c r="C78" s="177">
        <v>253595</v>
      </c>
      <c r="D78" s="179">
        <v>118050</v>
      </c>
      <c r="E78" s="150"/>
    </row>
    <row r="79" spans="1:5" s="149" customFormat="1" x14ac:dyDescent="0.2">
      <c r="A79" s="173" t="s">
        <v>343</v>
      </c>
      <c r="B79" s="174">
        <v>104</v>
      </c>
      <c r="C79" s="177"/>
      <c r="D79" s="179"/>
      <c r="E79" s="150"/>
    </row>
    <row r="80" spans="1:5" s="149" customFormat="1" x14ac:dyDescent="0.2">
      <c r="A80" s="187" t="s">
        <v>344</v>
      </c>
      <c r="B80" s="201">
        <v>105</v>
      </c>
      <c r="C80" s="177">
        <v>7050</v>
      </c>
      <c r="D80" s="183">
        <v>7178</v>
      </c>
      <c r="E80" s="150"/>
    </row>
    <row r="81" spans="1:6" s="149" customFormat="1" ht="25.5" x14ac:dyDescent="0.2">
      <c r="A81" s="191" t="s">
        <v>345</v>
      </c>
      <c r="B81" s="202">
        <v>110</v>
      </c>
      <c r="C81" s="200">
        <f>C68-C74</f>
        <v>-260645</v>
      </c>
      <c r="D81" s="200">
        <f>D68-D74</f>
        <v>-125228</v>
      </c>
      <c r="E81" s="150"/>
    </row>
    <row r="82" spans="1:6" s="149" customFormat="1" x14ac:dyDescent="0.2">
      <c r="A82" s="196" t="s">
        <v>346</v>
      </c>
      <c r="B82" s="202">
        <v>120</v>
      </c>
      <c r="C82" s="203">
        <v>-244084</v>
      </c>
      <c r="D82" s="284">
        <v>679356</v>
      </c>
      <c r="E82" s="150"/>
    </row>
    <row r="83" spans="1:6" s="149" customFormat="1" ht="25.5" x14ac:dyDescent="0.2">
      <c r="A83" s="191" t="s">
        <v>347</v>
      </c>
      <c r="B83" s="202">
        <v>130</v>
      </c>
      <c r="C83" s="203">
        <v>-2696</v>
      </c>
      <c r="D83" s="284">
        <v>1025</v>
      </c>
      <c r="E83" s="150"/>
      <c r="F83" s="150"/>
    </row>
    <row r="84" spans="1:6" s="149" customFormat="1" ht="25.5" x14ac:dyDescent="0.2">
      <c r="A84" s="191" t="s">
        <v>348</v>
      </c>
      <c r="B84" s="202">
        <v>140</v>
      </c>
      <c r="C84" s="200">
        <f>C35+C66+C81+C82+C83</f>
        <v>-2851147</v>
      </c>
      <c r="D84" s="200">
        <f>D35+D66+D81+D82+D83</f>
        <v>2500424</v>
      </c>
      <c r="E84" s="150"/>
    </row>
    <row r="85" spans="1:6" s="149" customFormat="1" x14ac:dyDescent="0.2">
      <c r="A85" s="204" t="s">
        <v>349</v>
      </c>
      <c r="B85" s="201">
        <v>150</v>
      </c>
      <c r="C85" s="183">
        <v>16394188</v>
      </c>
      <c r="D85" s="183">
        <v>12926457</v>
      </c>
      <c r="E85" s="150"/>
    </row>
    <row r="86" spans="1:6" s="149" customFormat="1" x14ac:dyDescent="0.2">
      <c r="A86" s="204" t="s">
        <v>350</v>
      </c>
      <c r="B86" s="201">
        <v>160</v>
      </c>
      <c r="C86" s="186">
        <f>C85+C84</f>
        <v>13543041</v>
      </c>
      <c r="D86" s="186">
        <f>D85+D84</f>
        <v>15426881</v>
      </c>
      <c r="E86" s="150"/>
    </row>
    <row r="87" spans="1:6" s="149" customFormat="1" x14ac:dyDescent="0.2">
      <c r="A87" s="154"/>
      <c r="B87" s="154"/>
      <c r="C87" s="154"/>
      <c r="D87" s="154"/>
      <c r="E87" s="150"/>
    </row>
    <row r="88" spans="1:6" s="149" customFormat="1" x14ac:dyDescent="0.2">
      <c r="A88" s="154"/>
      <c r="B88" s="154"/>
      <c r="C88" s="154"/>
      <c r="D88" s="154"/>
      <c r="E88" s="150"/>
    </row>
    <row r="89" spans="1:6" s="149" customFormat="1" x14ac:dyDescent="0.2">
      <c r="A89" s="205" t="str">
        <f>Ф1!A146</f>
        <v xml:space="preserve">Басқарма Төрағасының экономика және қаржы </v>
      </c>
      <c r="B89" s="206"/>
      <c r="E89" s="150"/>
    </row>
    <row r="90" spans="1:6" s="149" customFormat="1" ht="16.5" customHeight="1" x14ac:dyDescent="0.2">
      <c r="A90" s="205" t="str">
        <f>Ф1!A147</f>
        <v>жөніндегі орынбасары                                     Чеботарёва Людмила Анатольевна</v>
      </c>
      <c r="B90" s="206"/>
      <c r="C90" s="206" t="s">
        <v>38</v>
      </c>
      <c r="D90" s="154"/>
      <c r="E90" s="150"/>
    </row>
    <row r="91" spans="1:6" s="149" customFormat="1" x14ac:dyDescent="0.2">
      <c r="A91" s="207"/>
      <c r="B91" s="206"/>
      <c r="C91" s="152" t="s">
        <v>222</v>
      </c>
      <c r="D91" s="154"/>
      <c r="E91" s="150"/>
    </row>
    <row r="92" spans="1:6" s="149" customFormat="1" x14ac:dyDescent="0.2">
      <c r="A92" s="207"/>
      <c r="B92" s="206"/>
      <c r="E92" s="150"/>
    </row>
    <row r="93" spans="1:6" s="149" customFormat="1" ht="13.5" customHeight="1" x14ac:dyDescent="0.2">
      <c r="A93" s="205" t="str">
        <f>Ф1!A150</f>
        <v>Бас бухгалтер                                                      Оразбекова Динара Тлеукеновна</v>
      </c>
      <c r="B93" s="206"/>
      <c r="C93" s="206"/>
      <c r="E93" s="150"/>
    </row>
    <row r="94" spans="1:6" s="149" customFormat="1" x14ac:dyDescent="0.2">
      <c r="A94" s="205"/>
      <c r="C94" s="206" t="s">
        <v>38</v>
      </c>
      <c r="D94" s="154"/>
      <c r="E94" s="150"/>
    </row>
    <row r="95" spans="1:6" s="149" customFormat="1" x14ac:dyDescent="0.2">
      <c r="A95" s="207"/>
      <c r="C95" s="152" t="s">
        <v>222</v>
      </c>
      <c r="E95" s="150"/>
    </row>
    <row r="96" spans="1:6" s="149" customFormat="1" x14ac:dyDescent="0.2">
      <c r="A96" s="207" t="str">
        <f>Ф1!A152</f>
        <v>Мөр орны</v>
      </c>
      <c r="E96" s="150"/>
    </row>
    <row r="97" spans="1:5" s="149" customFormat="1" x14ac:dyDescent="0.2">
      <c r="A97" s="207"/>
      <c r="E97" s="150"/>
    </row>
    <row r="98" spans="1:5" s="149" customFormat="1" x14ac:dyDescent="0.2">
      <c r="A98" s="207"/>
      <c r="E98" s="150"/>
    </row>
    <row r="99" spans="1:5" s="149" customFormat="1" x14ac:dyDescent="0.2">
      <c r="A99" s="207"/>
      <c r="E99" s="150"/>
    </row>
    <row r="100" spans="1:5" s="149" customFormat="1" x14ac:dyDescent="0.2">
      <c r="A100" s="207"/>
      <c r="E100" s="150"/>
    </row>
    <row r="101" spans="1:5" s="149" customFormat="1" x14ac:dyDescent="0.2">
      <c r="A101" s="207"/>
      <c r="E101" s="150"/>
    </row>
    <row r="102" spans="1:5" s="149" customFormat="1" x14ac:dyDescent="0.2">
      <c r="A102" s="207"/>
      <c r="E102" s="150"/>
    </row>
    <row r="103" spans="1:5" s="149" customFormat="1" x14ac:dyDescent="0.2">
      <c r="A103" s="207"/>
      <c r="E103" s="150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2"/>
  <sheetViews>
    <sheetView tabSelected="1" zoomScaleNormal="100" workbookViewId="0">
      <selection activeCell="A99" sqref="A99"/>
    </sheetView>
  </sheetViews>
  <sheetFormatPr defaultColWidth="9.42578125" defaultRowHeight="12" x14ac:dyDescent="0.2"/>
  <cols>
    <col min="1" max="1" width="72.140625" style="209" customWidth="1"/>
    <col min="2" max="2" width="5.42578125" style="209" customWidth="1"/>
    <col min="3" max="3" width="14.42578125" style="208" bestFit="1" customWidth="1"/>
    <col min="4" max="6" width="13.42578125" style="208" customWidth="1"/>
    <col min="7" max="8" width="15.42578125" style="208" bestFit="1" customWidth="1"/>
    <col min="9" max="9" width="11.5703125" style="209" bestFit="1" customWidth="1"/>
    <col min="10" max="10" width="13" style="209" customWidth="1"/>
    <col min="11" max="11" width="16.5703125" style="209" customWidth="1"/>
    <col min="12" max="12" width="15" style="213" bestFit="1" customWidth="1"/>
    <col min="13" max="13" width="9.42578125" style="214" customWidth="1"/>
    <col min="14" max="18" width="9.42578125" style="214"/>
    <col min="19" max="19" width="9.42578125" style="214" customWidth="1"/>
    <col min="20" max="22" width="9.42578125" style="214"/>
    <col min="23" max="23" width="9.42578125" style="214" customWidth="1"/>
    <col min="24" max="25" width="9.42578125" style="214"/>
    <col min="26" max="27" width="9.42578125" style="214" customWidth="1"/>
    <col min="28" max="48" width="9.42578125" style="214"/>
    <col min="49" max="49" width="9.42578125" style="214" customWidth="1"/>
    <col min="50" max="56" width="9.42578125" style="214"/>
    <col min="57" max="57" width="9.42578125" style="214" customWidth="1"/>
    <col min="58" max="90" width="9.42578125" style="214"/>
    <col min="91" max="91" width="9.42578125" style="214" customWidth="1"/>
    <col min="92" max="16384" width="9.42578125" style="214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91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92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225</v>
      </c>
    </row>
    <row r="4" spans="1:12" customFormat="1" ht="12.75" x14ac:dyDescent="0.2">
      <c r="A4" s="149"/>
      <c r="B4" s="149"/>
      <c r="C4" s="149"/>
      <c r="D4" s="149"/>
      <c r="E4" s="208"/>
      <c r="F4" s="150"/>
      <c r="G4" s="149"/>
      <c r="H4" s="149"/>
      <c r="I4" s="149"/>
      <c r="J4" s="149"/>
      <c r="K4" s="151"/>
      <c r="L4" s="149"/>
    </row>
    <row r="5" spans="1:12" s="153" customFormat="1" ht="12.75" x14ac:dyDescent="0.2">
      <c r="A5" s="152"/>
      <c r="B5" s="152"/>
      <c r="C5" s="152"/>
      <c r="D5" s="152"/>
      <c r="F5" s="150"/>
      <c r="G5" s="152"/>
      <c r="H5" s="152"/>
      <c r="I5" s="152"/>
      <c r="J5" s="152"/>
      <c r="K5" s="4" t="s">
        <v>227</v>
      </c>
      <c r="L5" s="152"/>
    </row>
    <row r="6" spans="1:12" s="153" customFormat="1" ht="12.75" x14ac:dyDescent="0.2">
      <c r="A6" s="152"/>
      <c r="B6" s="152"/>
      <c r="C6" s="152"/>
      <c r="D6" s="152"/>
      <c r="F6" s="150"/>
      <c r="G6" s="152"/>
      <c r="H6" s="152"/>
      <c r="I6" s="152"/>
      <c r="J6" s="152"/>
      <c r="K6" s="4" t="s">
        <v>94</v>
      </c>
      <c r="L6" s="152"/>
    </row>
    <row r="7" spans="1:12" s="153" customFormat="1" ht="12.75" x14ac:dyDescent="0.2">
      <c r="A7" s="154"/>
      <c r="B7" s="154" t="s">
        <v>39</v>
      </c>
      <c r="C7" s="155" t="s">
        <v>40</v>
      </c>
      <c r="D7" s="154"/>
      <c r="F7" s="150"/>
      <c r="G7" s="152"/>
      <c r="H7" s="152"/>
      <c r="I7" s="152"/>
      <c r="J7" s="152"/>
      <c r="K7" s="4" t="s">
        <v>230</v>
      </c>
      <c r="L7" s="152"/>
    </row>
    <row r="8" spans="1:12" s="153" customFormat="1" ht="12.75" x14ac:dyDescent="0.2">
      <c r="A8" s="154"/>
      <c r="B8" s="154"/>
      <c r="C8" s="155"/>
      <c r="D8" s="154"/>
      <c r="F8" s="150"/>
      <c r="G8" s="152"/>
      <c r="H8" s="152"/>
      <c r="I8" s="152"/>
      <c r="J8" s="152"/>
      <c r="K8" s="4"/>
      <c r="L8" s="152"/>
    </row>
    <row r="9" spans="1:12" x14ac:dyDescent="0.2">
      <c r="B9" s="210"/>
      <c r="C9" s="211"/>
      <c r="D9" s="211"/>
      <c r="E9" s="211"/>
      <c r="F9" s="211"/>
      <c r="G9" s="211"/>
      <c r="H9" s="211"/>
      <c r="I9" s="210"/>
      <c r="J9" s="210"/>
      <c r="K9" s="212" t="s">
        <v>351</v>
      </c>
    </row>
    <row r="10" spans="1:12" x14ac:dyDescent="0.2">
      <c r="A10" s="215" t="s">
        <v>352</v>
      </c>
      <c r="B10" s="210"/>
      <c r="C10" s="216" t="str">
        <f>Ф1!C10</f>
        <v xml:space="preserve">"Үлбі металлургиялық зауыты" АҚ </v>
      </c>
      <c r="D10" s="211"/>
      <c r="E10" s="211"/>
      <c r="F10" s="211"/>
      <c r="G10" s="211"/>
      <c r="H10" s="211"/>
      <c r="I10" s="210"/>
      <c r="J10" s="210"/>
      <c r="K10" s="210"/>
    </row>
    <row r="11" spans="1:12" x14ac:dyDescent="0.2">
      <c r="A11" s="215"/>
      <c r="B11" s="210"/>
      <c r="C11" s="217"/>
      <c r="D11" s="211"/>
      <c r="E11" s="211"/>
      <c r="F11" s="211"/>
      <c r="G11" s="211"/>
      <c r="H11" s="211"/>
      <c r="I11" s="210"/>
      <c r="J11" s="210"/>
      <c r="K11" s="210"/>
    </row>
    <row r="12" spans="1:12" x14ac:dyDescent="0.2">
      <c r="A12" s="215" t="s">
        <v>353</v>
      </c>
      <c r="B12" s="210"/>
      <c r="C12" s="217"/>
      <c r="D12" s="211"/>
      <c r="E12" s="211"/>
      <c r="F12" s="211"/>
      <c r="G12" s="211"/>
      <c r="H12" s="211"/>
      <c r="I12" s="210"/>
      <c r="J12" s="210"/>
      <c r="K12" s="210"/>
    </row>
    <row r="13" spans="1:12" x14ac:dyDescent="0.2">
      <c r="A13" s="215" t="s">
        <v>354</v>
      </c>
      <c r="B13" s="210"/>
      <c r="C13" s="218">
        <f>Ф1!C20</f>
        <v>45107</v>
      </c>
      <c r="D13" s="211"/>
      <c r="E13" s="211"/>
      <c r="F13" s="211"/>
      <c r="G13" s="211"/>
      <c r="H13" s="211"/>
      <c r="I13" s="210"/>
      <c r="J13" s="210"/>
      <c r="K13" s="210"/>
    </row>
    <row r="14" spans="1:12" x14ac:dyDescent="0.2">
      <c r="A14" s="219"/>
      <c r="B14" s="219"/>
      <c r="C14" s="220"/>
      <c r="D14" s="220"/>
      <c r="E14" s="220"/>
      <c r="F14" s="220"/>
      <c r="G14" s="220"/>
      <c r="H14" s="220"/>
      <c r="I14" s="219"/>
      <c r="J14" s="219"/>
      <c r="K14" s="221" t="s">
        <v>235</v>
      </c>
    </row>
    <row r="15" spans="1:12" s="222" customFormat="1" ht="38.25" customHeight="1" x14ac:dyDescent="0.2">
      <c r="A15" s="297" t="s">
        <v>355</v>
      </c>
      <c r="B15" s="297" t="s">
        <v>286</v>
      </c>
      <c r="C15" s="299" t="s">
        <v>356</v>
      </c>
      <c r="D15" s="300"/>
      <c r="E15" s="300"/>
      <c r="F15" s="300"/>
      <c r="G15" s="300"/>
      <c r="H15" s="301"/>
      <c r="I15" s="297" t="s">
        <v>360</v>
      </c>
      <c r="J15" s="297" t="s">
        <v>361</v>
      </c>
      <c r="K15" s="297" t="s">
        <v>362</v>
      </c>
      <c r="L15" s="213"/>
    </row>
    <row r="16" spans="1:12" s="222" customFormat="1" ht="48" x14ac:dyDescent="0.2">
      <c r="A16" s="298"/>
      <c r="B16" s="298"/>
      <c r="C16" s="223" t="s">
        <v>212</v>
      </c>
      <c r="D16" s="223" t="s">
        <v>213</v>
      </c>
      <c r="E16" s="223" t="s">
        <v>357</v>
      </c>
      <c r="F16" s="223" t="s">
        <v>358</v>
      </c>
      <c r="G16" s="223" t="s">
        <v>359</v>
      </c>
      <c r="H16" s="223" t="s">
        <v>217</v>
      </c>
      <c r="I16" s="298"/>
      <c r="J16" s="298"/>
      <c r="K16" s="298"/>
      <c r="L16" s="213"/>
    </row>
    <row r="17" spans="1:12" s="229" customFormat="1" x14ac:dyDescent="0.2">
      <c r="A17" s="224" t="s">
        <v>363</v>
      </c>
      <c r="B17" s="225" t="s">
        <v>1</v>
      </c>
      <c r="C17" s="226">
        <v>4405169</v>
      </c>
      <c r="D17" s="226"/>
      <c r="E17" s="226"/>
      <c r="F17" s="226">
        <v>263158</v>
      </c>
      <c r="G17" s="226">
        <v>70690524</v>
      </c>
      <c r="H17" s="226"/>
      <c r="I17" s="227">
        <f t="shared" ref="I17:I22" si="0">SUM(C17:H17)</f>
        <v>75358851</v>
      </c>
      <c r="J17" s="227"/>
      <c r="K17" s="227">
        <f t="shared" ref="K17:K22" si="1">I17+J17</f>
        <v>75358851</v>
      </c>
      <c r="L17" s="228"/>
    </row>
    <row r="18" spans="1:12" x14ac:dyDescent="0.2">
      <c r="A18" s="230" t="s">
        <v>364</v>
      </c>
      <c r="B18" s="231" t="s">
        <v>2</v>
      </c>
      <c r="C18" s="232"/>
      <c r="D18" s="232"/>
      <c r="E18" s="232"/>
      <c r="F18" s="232"/>
      <c r="G18" s="232"/>
      <c r="H18" s="232"/>
      <c r="I18" s="227">
        <f t="shared" si="0"/>
        <v>0</v>
      </c>
      <c r="J18" s="227"/>
      <c r="K18" s="227">
        <f t="shared" si="1"/>
        <v>0</v>
      </c>
    </row>
    <row r="19" spans="1:12" x14ac:dyDescent="0.2">
      <c r="A19" s="230" t="s">
        <v>365</v>
      </c>
      <c r="B19" s="231" t="s">
        <v>41</v>
      </c>
      <c r="C19" s="233">
        <f t="shared" ref="C19:H19" si="2">C17+C18</f>
        <v>4405169</v>
      </c>
      <c r="D19" s="233">
        <f t="shared" si="2"/>
        <v>0</v>
      </c>
      <c r="E19" s="233">
        <f t="shared" si="2"/>
        <v>0</v>
      </c>
      <c r="F19" s="233">
        <f t="shared" si="2"/>
        <v>263158</v>
      </c>
      <c r="G19" s="233">
        <f t="shared" si="2"/>
        <v>70690524</v>
      </c>
      <c r="H19" s="233">
        <f t="shared" si="2"/>
        <v>0</v>
      </c>
      <c r="I19" s="227">
        <f t="shared" si="0"/>
        <v>75358851</v>
      </c>
      <c r="J19" s="227"/>
      <c r="K19" s="227">
        <f t="shared" si="1"/>
        <v>75358851</v>
      </c>
    </row>
    <row r="20" spans="1:12" x14ac:dyDescent="0.2">
      <c r="A20" s="230" t="s">
        <v>366</v>
      </c>
      <c r="B20" s="231" t="s">
        <v>20</v>
      </c>
      <c r="C20" s="233">
        <f t="shared" ref="C20:H20" si="3">C21+C22</f>
        <v>0</v>
      </c>
      <c r="D20" s="233">
        <f t="shared" si="3"/>
        <v>0</v>
      </c>
      <c r="E20" s="233">
        <f t="shared" si="3"/>
        <v>0</v>
      </c>
      <c r="F20" s="233">
        <f t="shared" si="3"/>
        <v>-663567</v>
      </c>
      <c r="G20" s="233">
        <f t="shared" si="3"/>
        <v>12636775</v>
      </c>
      <c r="H20" s="233">
        <f t="shared" si="3"/>
        <v>0</v>
      </c>
      <c r="I20" s="227">
        <f t="shared" si="0"/>
        <v>11973208</v>
      </c>
      <c r="J20" s="227"/>
      <c r="K20" s="227">
        <f t="shared" si="1"/>
        <v>11973208</v>
      </c>
    </row>
    <row r="21" spans="1:12" x14ac:dyDescent="0.2">
      <c r="A21" s="230" t="s">
        <v>367</v>
      </c>
      <c r="B21" s="231" t="s">
        <v>42</v>
      </c>
      <c r="C21" s="234"/>
      <c r="D21" s="234"/>
      <c r="E21" s="234"/>
      <c r="F21" s="234"/>
      <c r="G21" s="226">
        <v>12699349</v>
      </c>
      <c r="H21" s="226"/>
      <c r="I21" s="227">
        <f t="shared" si="0"/>
        <v>12699349</v>
      </c>
      <c r="J21" s="227"/>
      <c r="K21" s="227">
        <f t="shared" si="1"/>
        <v>12699349</v>
      </c>
    </row>
    <row r="22" spans="1:12" x14ac:dyDescent="0.2">
      <c r="A22" s="230" t="s">
        <v>368</v>
      </c>
      <c r="B22" s="231" t="s">
        <v>43</v>
      </c>
      <c r="C22" s="233">
        <f t="shared" ref="C22:H22" si="4">SUM(C24:C32)</f>
        <v>0</v>
      </c>
      <c r="D22" s="233">
        <f t="shared" si="4"/>
        <v>0</v>
      </c>
      <c r="E22" s="233">
        <f t="shared" si="4"/>
        <v>0</v>
      </c>
      <c r="F22" s="233">
        <f t="shared" si="4"/>
        <v>-663567</v>
      </c>
      <c r="G22" s="233">
        <f t="shared" si="4"/>
        <v>-62574</v>
      </c>
      <c r="H22" s="233">
        <f t="shared" si="4"/>
        <v>0</v>
      </c>
      <c r="I22" s="227">
        <f t="shared" si="0"/>
        <v>-726141</v>
      </c>
      <c r="J22" s="235"/>
      <c r="K22" s="227">
        <f t="shared" si="1"/>
        <v>-726141</v>
      </c>
    </row>
    <row r="23" spans="1:12" x14ac:dyDescent="0.2">
      <c r="A23" s="230" t="s">
        <v>259</v>
      </c>
      <c r="B23" s="231"/>
      <c r="C23" s="232"/>
      <c r="D23" s="232"/>
      <c r="E23" s="232"/>
      <c r="F23" s="232"/>
      <c r="G23" s="232"/>
      <c r="H23" s="232"/>
      <c r="I23" s="236"/>
      <c r="J23" s="226"/>
      <c r="K23" s="226"/>
    </row>
    <row r="24" spans="1:12" ht="24" x14ac:dyDescent="0.2">
      <c r="A24" s="230" t="s">
        <v>369</v>
      </c>
      <c r="B24" s="231" t="s">
        <v>44</v>
      </c>
      <c r="C24" s="234"/>
      <c r="D24" s="234"/>
      <c r="E24" s="234"/>
      <c r="F24" s="232"/>
      <c r="G24" s="234"/>
      <c r="H24" s="234"/>
      <c r="I24" s="233"/>
      <c r="J24" s="237"/>
      <c r="K24" s="238">
        <f>I24+J24</f>
        <v>0</v>
      </c>
    </row>
    <row r="25" spans="1:12" ht="24" x14ac:dyDescent="0.2">
      <c r="A25" s="230" t="s">
        <v>370</v>
      </c>
      <c r="B25" s="231" t="s">
        <v>45</v>
      </c>
      <c r="C25" s="234"/>
      <c r="D25" s="234"/>
      <c r="E25" s="234"/>
      <c r="F25" s="232">
        <v>-655278</v>
      </c>
      <c r="G25" s="232"/>
      <c r="H25" s="232"/>
      <c r="I25" s="233"/>
      <c r="J25" s="227"/>
      <c r="K25" s="238">
        <f t="shared" ref="K25:K32" si="5">I25+J25</f>
        <v>0</v>
      </c>
    </row>
    <row r="26" spans="1:12" ht="24" x14ac:dyDescent="0.2">
      <c r="A26" s="230" t="s">
        <v>371</v>
      </c>
      <c r="B26" s="231" t="s">
        <v>46</v>
      </c>
      <c r="C26" s="234"/>
      <c r="D26" s="234"/>
      <c r="E26" s="234"/>
      <c r="F26" s="232"/>
      <c r="G26" s="232"/>
      <c r="H26" s="232"/>
      <c r="I26" s="233"/>
      <c r="J26" s="237"/>
      <c r="K26" s="238">
        <f t="shared" si="5"/>
        <v>0</v>
      </c>
    </row>
    <row r="27" spans="1:12" ht="24" x14ac:dyDescent="0.2">
      <c r="A27" s="230" t="s">
        <v>372</v>
      </c>
      <c r="B27" s="231" t="s">
        <v>47</v>
      </c>
      <c r="C27" s="234"/>
      <c r="D27" s="234"/>
      <c r="E27" s="234"/>
      <c r="F27" s="232"/>
      <c r="G27" s="232"/>
      <c r="H27" s="232"/>
      <c r="I27" s="233">
        <f>SUM(C27:H27)</f>
        <v>0</v>
      </c>
      <c r="J27" s="227"/>
      <c r="K27" s="238">
        <f t="shared" si="5"/>
        <v>0</v>
      </c>
    </row>
    <row r="28" spans="1:12" x14ac:dyDescent="0.2">
      <c r="A28" s="230" t="s">
        <v>271</v>
      </c>
      <c r="B28" s="231" t="s">
        <v>48</v>
      </c>
      <c r="C28" s="234"/>
      <c r="D28" s="234"/>
      <c r="E28" s="234"/>
      <c r="F28" s="232"/>
      <c r="G28" s="232">
        <v>-62574</v>
      </c>
      <c r="H28" s="232"/>
      <c r="I28" s="233">
        <f t="shared" ref="I28:I33" si="6">SUM(C28:H28)</f>
        <v>-62574</v>
      </c>
      <c r="J28" s="227"/>
      <c r="K28" s="238">
        <f t="shared" si="5"/>
        <v>-62574</v>
      </c>
    </row>
    <row r="29" spans="1:12" x14ac:dyDescent="0.2">
      <c r="A29" s="230" t="s">
        <v>373</v>
      </c>
      <c r="B29" s="231" t="s">
        <v>49</v>
      </c>
      <c r="C29" s="234"/>
      <c r="D29" s="234"/>
      <c r="E29" s="234"/>
      <c r="F29" s="232"/>
      <c r="G29" s="232"/>
      <c r="H29" s="232"/>
      <c r="I29" s="233">
        <f t="shared" si="6"/>
        <v>0</v>
      </c>
      <c r="J29" s="227"/>
      <c r="K29" s="238">
        <f t="shared" si="5"/>
        <v>0</v>
      </c>
    </row>
    <row r="30" spans="1:12" x14ac:dyDescent="0.2">
      <c r="A30" s="230" t="s">
        <v>374</v>
      </c>
      <c r="B30" s="231" t="s">
        <v>50</v>
      </c>
      <c r="C30" s="234"/>
      <c r="D30" s="234"/>
      <c r="E30" s="234"/>
      <c r="F30" s="232"/>
      <c r="G30" s="232"/>
      <c r="H30" s="232"/>
      <c r="I30" s="233">
        <f t="shared" si="6"/>
        <v>0</v>
      </c>
      <c r="J30" s="227"/>
      <c r="K30" s="238">
        <f t="shared" si="5"/>
        <v>0</v>
      </c>
    </row>
    <row r="31" spans="1:12" x14ac:dyDescent="0.2">
      <c r="A31" s="230" t="s">
        <v>375</v>
      </c>
      <c r="B31" s="231" t="s">
        <v>51</v>
      </c>
      <c r="C31" s="232"/>
      <c r="D31" s="232"/>
      <c r="E31" s="232"/>
      <c r="F31" s="232"/>
      <c r="G31" s="232"/>
      <c r="H31" s="232"/>
      <c r="I31" s="233">
        <f t="shared" si="6"/>
        <v>0</v>
      </c>
      <c r="J31" s="227"/>
      <c r="K31" s="238">
        <f t="shared" si="5"/>
        <v>0</v>
      </c>
    </row>
    <row r="32" spans="1:12" s="246" customFormat="1" ht="31.5" customHeight="1" x14ac:dyDescent="0.2">
      <c r="A32" s="239" t="s">
        <v>376</v>
      </c>
      <c r="B32" s="240" t="s">
        <v>52</v>
      </c>
      <c r="C32" s="241"/>
      <c r="D32" s="241"/>
      <c r="E32" s="241"/>
      <c r="F32" s="242">
        <v>-8289</v>
      </c>
      <c r="G32" s="242"/>
      <c r="H32" s="242"/>
      <c r="I32" s="243">
        <f t="shared" si="6"/>
        <v>-8289</v>
      </c>
      <c r="J32" s="244"/>
      <c r="K32" s="238">
        <f t="shared" si="5"/>
        <v>-8289</v>
      </c>
      <c r="L32" s="245"/>
    </row>
    <row r="33" spans="1:11" ht="24" x14ac:dyDescent="0.2">
      <c r="A33" s="230" t="s">
        <v>377</v>
      </c>
      <c r="B33" s="231" t="s">
        <v>53</v>
      </c>
      <c r="C33" s="247">
        <f t="shared" ref="C33:H33" si="7">SUM(C35+C40+C41+C42+C43+C44+C45+C46+C47)</f>
        <v>0</v>
      </c>
      <c r="D33" s="247">
        <f t="shared" si="7"/>
        <v>0</v>
      </c>
      <c r="E33" s="247">
        <f t="shared" si="7"/>
        <v>0</v>
      </c>
      <c r="F33" s="247">
        <f t="shared" si="7"/>
        <v>0</v>
      </c>
      <c r="G33" s="247">
        <f t="shared" si="7"/>
        <v>-4008768</v>
      </c>
      <c r="H33" s="247">
        <f t="shared" si="7"/>
        <v>0</v>
      </c>
      <c r="I33" s="233">
        <f t="shared" si="6"/>
        <v>-4008768</v>
      </c>
      <c r="J33" s="235"/>
      <c r="K33" s="233">
        <f>I33+J33</f>
        <v>-4008768</v>
      </c>
    </row>
    <row r="34" spans="1:11" x14ac:dyDescent="0.2">
      <c r="A34" s="230" t="s">
        <v>259</v>
      </c>
      <c r="B34" s="231"/>
      <c r="C34" s="248"/>
      <c r="D34" s="248"/>
      <c r="E34" s="248"/>
      <c r="F34" s="248"/>
      <c r="G34" s="248"/>
      <c r="H34" s="248"/>
      <c r="I34" s="233"/>
      <c r="J34" s="236"/>
      <c r="K34" s="233"/>
    </row>
    <row r="35" spans="1:11" x14ac:dyDescent="0.2">
      <c r="A35" s="230" t="s">
        <v>378</v>
      </c>
      <c r="B35" s="231" t="s">
        <v>54</v>
      </c>
      <c r="C35" s="247">
        <f t="shared" ref="C35:H35" si="8">SUM(C37:C39)</f>
        <v>0</v>
      </c>
      <c r="D35" s="247">
        <f t="shared" si="8"/>
        <v>0</v>
      </c>
      <c r="E35" s="247">
        <f t="shared" si="8"/>
        <v>0</v>
      </c>
      <c r="F35" s="247">
        <f t="shared" si="8"/>
        <v>0</v>
      </c>
      <c r="G35" s="247">
        <f t="shared" si="8"/>
        <v>0</v>
      </c>
      <c r="H35" s="247">
        <f t="shared" si="8"/>
        <v>0</v>
      </c>
      <c r="I35" s="233"/>
      <c r="J35" s="235"/>
      <c r="K35" s="233">
        <f>I35+J35</f>
        <v>0</v>
      </c>
    </row>
    <row r="36" spans="1:11" x14ac:dyDescent="0.2">
      <c r="A36" s="230" t="s">
        <v>259</v>
      </c>
      <c r="B36" s="231"/>
      <c r="C36" s="248"/>
      <c r="D36" s="248"/>
      <c r="E36" s="248"/>
      <c r="F36" s="248"/>
      <c r="G36" s="248"/>
      <c r="H36" s="248"/>
      <c r="I36" s="232"/>
      <c r="J36" s="236"/>
      <c r="K36" s="233">
        <f t="shared" ref="K36:K47" si="9">I36+J36</f>
        <v>0</v>
      </c>
    </row>
    <row r="37" spans="1:11" x14ac:dyDescent="0.2">
      <c r="A37" s="230" t="s">
        <v>379</v>
      </c>
      <c r="B37" s="231"/>
      <c r="C37" s="232"/>
      <c r="D37" s="232"/>
      <c r="E37" s="232"/>
      <c r="F37" s="232"/>
      <c r="G37" s="232"/>
      <c r="H37" s="232"/>
      <c r="I37" s="233"/>
      <c r="J37" s="227"/>
      <c r="K37" s="233">
        <f t="shared" si="9"/>
        <v>0</v>
      </c>
    </row>
    <row r="38" spans="1:11" x14ac:dyDescent="0.2">
      <c r="A38" s="230" t="s">
        <v>380</v>
      </c>
      <c r="B38" s="231"/>
      <c r="C38" s="232"/>
      <c r="D38" s="232"/>
      <c r="E38" s="232"/>
      <c r="F38" s="232"/>
      <c r="G38" s="232"/>
      <c r="H38" s="232"/>
      <c r="I38" s="233"/>
      <c r="J38" s="227"/>
      <c r="K38" s="233">
        <f t="shared" si="9"/>
        <v>0</v>
      </c>
    </row>
    <row r="39" spans="1:11" x14ac:dyDescent="0.2">
      <c r="A39" s="230" t="s">
        <v>381</v>
      </c>
      <c r="B39" s="231"/>
      <c r="C39" s="232"/>
      <c r="D39" s="232"/>
      <c r="E39" s="232"/>
      <c r="F39" s="232"/>
      <c r="G39" s="232"/>
      <c r="H39" s="232"/>
      <c r="I39" s="233"/>
      <c r="J39" s="227"/>
      <c r="K39" s="233">
        <f t="shared" si="9"/>
        <v>0</v>
      </c>
    </row>
    <row r="40" spans="1:11" x14ac:dyDescent="0.2">
      <c r="A40" s="230" t="s">
        <v>382</v>
      </c>
      <c r="B40" s="231" t="s">
        <v>55</v>
      </c>
      <c r="C40" s="232"/>
      <c r="D40" s="232"/>
      <c r="E40" s="232"/>
      <c r="F40" s="232"/>
      <c r="G40" s="232"/>
      <c r="H40" s="232"/>
      <c r="I40" s="233"/>
      <c r="J40" s="227"/>
      <c r="K40" s="233">
        <f t="shared" si="9"/>
        <v>0</v>
      </c>
    </row>
    <row r="41" spans="1:11" x14ac:dyDescent="0.2">
      <c r="A41" s="230" t="s">
        <v>383</v>
      </c>
      <c r="B41" s="231" t="s">
        <v>56</v>
      </c>
      <c r="C41" s="232"/>
      <c r="D41" s="232"/>
      <c r="E41" s="232"/>
      <c r="F41" s="232"/>
      <c r="G41" s="232"/>
      <c r="H41" s="232"/>
      <c r="I41" s="233">
        <f t="shared" ref="I41:I49" si="10">SUM(C41:H41)</f>
        <v>0</v>
      </c>
      <c r="J41" s="227"/>
      <c r="K41" s="233">
        <f t="shared" si="9"/>
        <v>0</v>
      </c>
    </row>
    <row r="42" spans="1:11" x14ac:dyDescent="0.2">
      <c r="A42" s="230" t="s">
        <v>384</v>
      </c>
      <c r="B42" s="231" t="s">
        <v>57</v>
      </c>
      <c r="C42" s="232"/>
      <c r="D42" s="232"/>
      <c r="E42" s="232"/>
      <c r="F42" s="232"/>
      <c r="G42" s="232"/>
      <c r="H42" s="232"/>
      <c r="I42" s="233">
        <f t="shared" si="10"/>
        <v>0</v>
      </c>
      <c r="J42" s="227"/>
      <c r="K42" s="233">
        <f t="shared" si="9"/>
        <v>0</v>
      </c>
    </row>
    <row r="43" spans="1:11" x14ac:dyDescent="0.2">
      <c r="A43" s="230" t="s">
        <v>385</v>
      </c>
      <c r="B43" s="231" t="s">
        <v>58</v>
      </c>
      <c r="C43" s="232"/>
      <c r="D43" s="232"/>
      <c r="E43" s="232"/>
      <c r="F43" s="232"/>
      <c r="G43" s="232"/>
      <c r="H43" s="232"/>
      <c r="I43" s="233">
        <f t="shared" si="10"/>
        <v>0</v>
      </c>
      <c r="J43" s="227"/>
      <c r="K43" s="233">
        <f t="shared" si="9"/>
        <v>0</v>
      </c>
    </row>
    <row r="44" spans="1:11" x14ac:dyDescent="0.2">
      <c r="A44" s="230" t="s">
        <v>386</v>
      </c>
      <c r="B44" s="231" t="s">
        <v>59</v>
      </c>
      <c r="C44" s="232"/>
      <c r="D44" s="232"/>
      <c r="E44" s="232"/>
      <c r="F44" s="232"/>
      <c r="G44" s="232">
        <v>-4008768</v>
      </c>
      <c r="H44" s="232"/>
      <c r="I44" s="233">
        <f t="shared" si="10"/>
        <v>-4008768</v>
      </c>
      <c r="J44" s="227"/>
      <c r="K44" s="233">
        <f t="shared" si="9"/>
        <v>-4008768</v>
      </c>
    </row>
    <row r="45" spans="1:11" x14ac:dyDescent="0.2">
      <c r="A45" s="230" t="s">
        <v>387</v>
      </c>
      <c r="B45" s="231" t="s">
        <v>60</v>
      </c>
      <c r="C45" s="232"/>
      <c r="D45" s="232"/>
      <c r="E45" s="232"/>
      <c r="F45" s="232"/>
      <c r="G45" s="232"/>
      <c r="H45" s="232"/>
      <c r="I45" s="233">
        <f t="shared" si="10"/>
        <v>0</v>
      </c>
      <c r="J45" s="227"/>
      <c r="K45" s="233">
        <f t="shared" si="9"/>
        <v>0</v>
      </c>
    </row>
    <row r="46" spans="1:11" x14ac:dyDescent="0.2">
      <c r="A46" s="230" t="s">
        <v>388</v>
      </c>
      <c r="B46" s="231" t="s">
        <v>61</v>
      </c>
      <c r="C46" s="232"/>
      <c r="D46" s="232"/>
      <c r="E46" s="232"/>
      <c r="F46" s="232"/>
      <c r="G46" s="232"/>
      <c r="H46" s="232"/>
      <c r="I46" s="233">
        <f t="shared" si="10"/>
        <v>0</v>
      </c>
      <c r="J46" s="227"/>
      <c r="K46" s="233">
        <f t="shared" si="9"/>
        <v>0</v>
      </c>
    </row>
    <row r="47" spans="1:11" ht="24" x14ac:dyDescent="0.2">
      <c r="A47" s="230" t="s">
        <v>389</v>
      </c>
      <c r="B47" s="231" t="s">
        <v>62</v>
      </c>
      <c r="C47" s="232"/>
      <c r="D47" s="232"/>
      <c r="E47" s="232"/>
      <c r="F47" s="232"/>
      <c r="G47" s="232"/>
      <c r="H47" s="232"/>
      <c r="I47" s="233">
        <f t="shared" si="10"/>
        <v>0</v>
      </c>
      <c r="J47" s="227"/>
      <c r="K47" s="233">
        <f t="shared" si="9"/>
        <v>0</v>
      </c>
    </row>
    <row r="48" spans="1:11" x14ac:dyDescent="0.2">
      <c r="A48" s="230" t="s">
        <v>390</v>
      </c>
      <c r="B48" s="231" t="s">
        <v>63</v>
      </c>
      <c r="C48" s="232"/>
      <c r="D48" s="232"/>
      <c r="E48" s="232"/>
      <c r="F48" s="232"/>
      <c r="G48" s="232"/>
      <c r="H48" s="232"/>
      <c r="I48" s="233">
        <f t="shared" si="10"/>
        <v>0</v>
      </c>
      <c r="J48" s="227"/>
      <c r="K48" s="233">
        <f>I48+J48</f>
        <v>0</v>
      </c>
    </row>
    <row r="49" spans="1:13" s="229" customFormat="1" x14ac:dyDescent="0.2">
      <c r="A49" s="224" t="s">
        <v>391</v>
      </c>
      <c r="B49" s="225" t="s">
        <v>64</v>
      </c>
      <c r="C49" s="277">
        <f>C19+C20+C33+C48</f>
        <v>4405169</v>
      </c>
      <c r="D49" s="277">
        <f t="shared" ref="D49:H49" si="11">D19+D20+D33+D48</f>
        <v>0</v>
      </c>
      <c r="E49" s="277">
        <f t="shared" si="11"/>
        <v>0</v>
      </c>
      <c r="F49" s="277">
        <f t="shared" si="11"/>
        <v>-400409</v>
      </c>
      <c r="G49" s="277">
        <f t="shared" si="11"/>
        <v>79318531</v>
      </c>
      <c r="H49" s="277">
        <f t="shared" si="11"/>
        <v>0</v>
      </c>
      <c r="I49" s="278">
        <f t="shared" si="10"/>
        <v>83323291</v>
      </c>
      <c r="J49" s="277"/>
      <c r="K49" s="278">
        <f t="shared" ref="K49" si="12">I49+J49</f>
        <v>83323291</v>
      </c>
      <c r="L49" s="228"/>
    </row>
    <row r="50" spans="1:13" x14ac:dyDescent="0.2">
      <c r="A50" s="230" t="s">
        <v>364</v>
      </c>
      <c r="B50" s="231" t="s">
        <v>65</v>
      </c>
      <c r="C50" s="232"/>
      <c r="D50" s="232"/>
      <c r="E50" s="232"/>
      <c r="F50" s="232"/>
      <c r="G50" s="232"/>
      <c r="H50" s="232"/>
      <c r="I50" s="233"/>
      <c r="J50" s="227"/>
      <c r="K50" s="233"/>
    </row>
    <row r="51" spans="1:13" ht="12.75" x14ac:dyDescent="0.2">
      <c r="A51" s="276" t="s">
        <v>392</v>
      </c>
      <c r="B51" s="259"/>
      <c r="C51" s="260"/>
      <c r="D51" s="260"/>
      <c r="E51" s="260"/>
      <c r="F51" s="260"/>
      <c r="G51" s="260"/>
      <c r="H51" s="260"/>
      <c r="I51" s="261"/>
      <c r="J51" s="261"/>
      <c r="K51" s="261"/>
    </row>
    <row r="52" spans="1:13" ht="12.75" x14ac:dyDescent="0.2">
      <c r="A52" s="276" t="s">
        <v>393</v>
      </c>
      <c r="B52" s="259"/>
      <c r="C52" s="260"/>
      <c r="D52" s="260"/>
      <c r="E52" s="260"/>
      <c r="F52" s="260"/>
      <c r="G52" s="260"/>
      <c r="H52" s="260"/>
      <c r="I52" s="261"/>
      <c r="J52" s="261"/>
      <c r="K52" s="261"/>
    </row>
    <row r="53" spans="1:13" ht="12.75" x14ac:dyDescent="0.2">
      <c r="A53" s="276" t="s">
        <v>394</v>
      </c>
      <c r="B53" s="259"/>
      <c r="C53" s="260"/>
      <c r="D53" s="260"/>
      <c r="E53" s="260"/>
      <c r="F53" s="260"/>
      <c r="G53" s="260"/>
      <c r="H53" s="260"/>
      <c r="I53" s="261"/>
      <c r="J53" s="261"/>
      <c r="K53" s="261"/>
    </row>
    <row r="54" spans="1:13" x14ac:dyDescent="0.2">
      <c r="A54" s="262" t="s">
        <v>395</v>
      </c>
      <c r="B54" s="259" t="s">
        <v>66</v>
      </c>
      <c r="C54" s="263">
        <f t="shared" ref="C54:H54" si="13">C49+C50</f>
        <v>4405169</v>
      </c>
      <c r="D54" s="263">
        <f t="shared" si="13"/>
        <v>0</v>
      </c>
      <c r="E54" s="263">
        <f t="shared" si="13"/>
        <v>0</v>
      </c>
      <c r="F54" s="263">
        <f t="shared" si="13"/>
        <v>-400409</v>
      </c>
      <c r="G54" s="263">
        <f t="shared" si="13"/>
        <v>79318531</v>
      </c>
      <c r="H54" s="263">
        <f t="shared" si="13"/>
        <v>0</v>
      </c>
      <c r="I54" s="264">
        <f t="shared" ref="I54:I83" si="14">SUM(C54:H54)</f>
        <v>83323291</v>
      </c>
      <c r="J54" s="265">
        <f>J49+J50</f>
        <v>0</v>
      </c>
      <c r="K54" s="264">
        <f>I54+J54</f>
        <v>83323291</v>
      </c>
    </row>
    <row r="55" spans="1:13" x14ac:dyDescent="0.2">
      <c r="A55" s="230" t="s">
        <v>396</v>
      </c>
      <c r="B55" s="231" t="s">
        <v>37</v>
      </c>
      <c r="C55" s="285">
        <f t="shared" ref="C55:H55" si="15">C56+C57</f>
        <v>0</v>
      </c>
      <c r="D55" s="285">
        <f t="shared" si="15"/>
        <v>0</v>
      </c>
      <c r="E55" s="285">
        <f t="shared" si="15"/>
        <v>0</v>
      </c>
      <c r="F55" s="285">
        <f t="shared" si="15"/>
        <v>-88947</v>
      </c>
      <c r="G55" s="285">
        <f t="shared" si="15"/>
        <v>7254039</v>
      </c>
      <c r="H55" s="285">
        <f t="shared" si="15"/>
        <v>0</v>
      </c>
      <c r="I55" s="233">
        <f t="shared" si="14"/>
        <v>7165092</v>
      </c>
      <c r="J55" s="235">
        <f>J56+J57</f>
        <v>0</v>
      </c>
      <c r="K55" s="233">
        <f t="shared" ref="K55:K84" si="16">I55+J55</f>
        <v>7165092</v>
      </c>
    </row>
    <row r="56" spans="1:13" x14ac:dyDescent="0.2">
      <c r="A56" s="230" t="s">
        <v>397</v>
      </c>
      <c r="B56" s="231" t="s">
        <v>67</v>
      </c>
      <c r="C56" s="286"/>
      <c r="D56" s="287"/>
      <c r="E56" s="287"/>
      <c r="F56" s="287"/>
      <c r="G56" s="288">
        <v>7254039</v>
      </c>
      <c r="H56" s="288"/>
      <c r="I56" s="233">
        <f t="shared" si="14"/>
        <v>7254039</v>
      </c>
      <c r="J56" s="227"/>
      <c r="K56" s="233">
        <f t="shared" si="16"/>
        <v>7254039</v>
      </c>
      <c r="M56" s="249"/>
    </row>
    <row r="57" spans="1:13" x14ac:dyDescent="0.2">
      <c r="A57" s="230" t="s">
        <v>398</v>
      </c>
      <c r="B57" s="231" t="s">
        <v>68</v>
      </c>
      <c r="C57" s="289">
        <f t="shared" ref="C57:H57" si="17">SUM(C59:C67)</f>
        <v>0</v>
      </c>
      <c r="D57" s="289">
        <f t="shared" si="17"/>
        <v>0</v>
      </c>
      <c r="E57" s="289">
        <f t="shared" si="17"/>
        <v>0</v>
      </c>
      <c r="F57" s="289">
        <f t="shared" si="17"/>
        <v>-88947</v>
      </c>
      <c r="G57" s="289">
        <f t="shared" si="17"/>
        <v>0</v>
      </c>
      <c r="H57" s="289">
        <f t="shared" si="17"/>
        <v>0</v>
      </c>
      <c r="I57" s="233">
        <f t="shared" si="14"/>
        <v>-88947</v>
      </c>
      <c r="J57" s="235">
        <f>SUM(J59:J67)</f>
        <v>0</v>
      </c>
      <c r="K57" s="233">
        <f t="shared" si="16"/>
        <v>-88947</v>
      </c>
    </row>
    <row r="58" spans="1:13" x14ac:dyDescent="0.2">
      <c r="A58" s="230" t="s">
        <v>259</v>
      </c>
      <c r="B58" s="231"/>
      <c r="C58" s="286"/>
      <c r="D58" s="286"/>
      <c r="E58" s="286"/>
      <c r="F58" s="286"/>
      <c r="G58" s="286"/>
      <c r="H58" s="286"/>
      <c r="I58" s="233">
        <f t="shared" si="14"/>
        <v>0</v>
      </c>
      <c r="J58" s="236"/>
      <c r="K58" s="233"/>
    </row>
    <row r="59" spans="1:13" ht="24" x14ac:dyDescent="0.2">
      <c r="A59" s="230" t="s">
        <v>399</v>
      </c>
      <c r="B59" s="231" t="s">
        <v>69</v>
      </c>
      <c r="C59" s="287"/>
      <c r="D59" s="287"/>
      <c r="E59" s="287"/>
      <c r="F59" s="286"/>
      <c r="G59" s="287"/>
      <c r="H59" s="287"/>
      <c r="I59" s="233">
        <f>SUM(C59:H59)</f>
        <v>0</v>
      </c>
      <c r="J59" s="227"/>
      <c r="K59" s="233">
        <f t="shared" si="16"/>
        <v>0</v>
      </c>
    </row>
    <row r="60" spans="1:13" ht="24" x14ac:dyDescent="0.2">
      <c r="A60" s="230" t="s">
        <v>370</v>
      </c>
      <c r="B60" s="231" t="s">
        <v>70</v>
      </c>
      <c r="C60" s="286"/>
      <c r="D60" s="286"/>
      <c r="E60" s="286"/>
      <c r="F60" s="286">
        <v>-45710</v>
      </c>
      <c r="G60" s="286"/>
      <c r="H60" s="286"/>
      <c r="I60" s="233">
        <f t="shared" si="14"/>
        <v>-45710</v>
      </c>
      <c r="J60" s="227"/>
      <c r="K60" s="233">
        <f t="shared" si="16"/>
        <v>-45710</v>
      </c>
    </row>
    <row r="61" spans="1:13" ht="24" x14ac:dyDescent="0.2">
      <c r="A61" s="230" t="s">
        <v>400</v>
      </c>
      <c r="B61" s="231" t="s">
        <v>71</v>
      </c>
      <c r="C61" s="287"/>
      <c r="D61" s="287"/>
      <c r="E61" s="287"/>
      <c r="F61" s="286"/>
      <c r="G61" s="287"/>
      <c r="H61" s="287"/>
      <c r="I61" s="233">
        <f t="shared" si="14"/>
        <v>0</v>
      </c>
      <c r="J61" s="227"/>
      <c r="K61" s="233">
        <f t="shared" si="16"/>
        <v>0</v>
      </c>
    </row>
    <row r="62" spans="1:13" ht="24" x14ac:dyDescent="0.2">
      <c r="A62" s="230" t="s">
        <v>372</v>
      </c>
      <c r="B62" s="231" t="s">
        <v>72</v>
      </c>
      <c r="C62" s="286"/>
      <c r="D62" s="286"/>
      <c r="E62" s="286"/>
      <c r="F62" s="286"/>
      <c r="G62" s="286"/>
      <c r="H62" s="286"/>
      <c r="I62" s="233">
        <f t="shared" si="14"/>
        <v>0</v>
      </c>
      <c r="J62" s="227"/>
      <c r="K62" s="233">
        <f t="shared" si="16"/>
        <v>0</v>
      </c>
    </row>
    <row r="63" spans="1:13" x14ac:dyDescent="0.2">
      <c r="A63" s="230" t="s">
        <v>271</v>
      </c>
      <c r="B63" s="231" t="s">
        <v>73</v>
      </c>
      <c r="C63" s="286"/>
      <c r="D63" s="286"/>
      <c r="E63" s="286"/>
      <c r="F63" s="286"/>
      <c r="G63" s="286"/>
      <c r="H63" s="286"/>
      <c r="I63" s="233">
        <f t="shared" si="14"/>
        <v>0</v>
      </c>
      <c r="J63" s="227"/>
      <c r="K63" s="233">
        <f t="shared" si="16"/>
        <v>0</v>
      </c>
    </row>
    <row r="64" spans="1:13" ht="24" x14ac:dyDescent="0.2">
      <c r="A64" s="230" t="s">
        <v>401</v>
      </c>
      <c r="B64" s="231" t="s">
        <v>74</v>
      </c>
      <c r="C64" s="287"/>
      <c r="D64" s="287"/>
      <c r="E64" s="286"/>
      <c r="F64" s="286"/>
      <c r="G64" s="287"/>
      <c r="H64" s="287"/>
      <c r="I64" s="233">
        <f t="shared" si="14"/>
        <v>0</v>
      </c>
      <c r="J64" s="227"/>
      <c r="K64" s="233">
        <f t="shared" si="16"/>
        <v>0</v>
      </c>
    </row>
    <row r="65" spans="1:11" ht="23.25" customHeight="1" x14ac:dyDescent="0.2">
      <c r="A65" s="230" t="s">
        <v>402</v>
      </c>
      <c r="B65" s="231" t="s">
        <v>75</v>
      </c>
      <c r="C65" s="287"/>
      <c r="D65" s="287"/>
      <c r="E65" s="287"/>
      <c r="F65" s="286"/>
      <c r="G65" s="287"/>
      <c r="H65" s="287"/>
      <c r="I65" s="233">
        <f t="shared" si="14"/>
        <v>0</v>
      </c>
      <c r="J65" s="227"/>
      <c r="K65" s="233">
        <f t="shared" si="16"/>
        <v>0</v>
      </c>
    </row>
    <row r="66" spans="1:11" x14ac:dyDescent="0.2">
      <c r="A66" s="230" t="s">
        <v>375</v>
      </c>
      <c r="B66" s="231" t="s">
        <v>76</v>
      </c>
      <c r="C66" s="286"/>
      <c r="D66" s="286"/>
      <c r="E66" s="286"/>
      <c r="F66" s="286"/>
      <c r="G66" s="286"/>
      <c r="H66" s="286"/>
      <c r="I66" s="233">
        <f t="shared" si="14"/>
        <v>0</v>
      </c>
      <c r="J66" s="227"/>
      <c r="K66" s="233">
        <f t="shared" si="16"/>
        <v>0</v>
      </c>
    </row>
    <row r="67" spans="1:11" x14ac:dyDescent="0.2">
      <c r="A67" s="230" t="s">
        <v>403</v>
      </c>
      <c r="B67" s="231" t="s">
        <v>77</v>
      </c>
      <c r="C67" s="287"/>
      <c r="D67" s="287"/>
      <c r="E67" s="287"/>
      <c r="F67" s="286">
        <v>-43237</v>
      </c>
      <c r="G67" s="287"/>
      <c r="H67" s="287"/>
      <c r="I67" s="233">
        <f t="shared" si="14"/>
        <v>-43237</v>
      </c>
      <c r="J67" s="227"/>
      <c r="K67" s="233">
        <f t="shared" si="16"/>
        <v>-43237</v>
      </c>
    </row>
    <row r="68" spans="1:11" ht="24" x14ac:dyDescent="0.2">
      <c r="A68" s="230" t="s">
        <v>404</v>
      </c>
      <c r="B68" s="231" t="s">
        <v>78</v>
      </c>
      <c r="C68" s="285">
        <f t="shared" ref="C68:H68" si="18">SUM(C70+C75+C76+C77+C78+C79+C80+C81+C82)</f>
        <v>0</v>
      </c>
      <c r="D68" s="285">
        <f t="shared" si="18"/>
        <v>0</v>
      </c>
      <c r="E68" s="285">
        <f t="shared" si="18"/>
        <v>0</v>
      </c>
      <c r="F68" s="285">
        <f t="shared" si="18"/>
        <v>0</v>
      </c>
      <c r="G68" s="285">
        <f t="shared" si="18"/>
        <v>-7191983</v>
      </c>
      <c r="H68" s="285">
        <f t="shared" si="18"/>
        <v>0</v>
      </c>
      <c r="I68" s="233">
        <f t="shared" si="14"/>
        <v>-7191983</v>
      </c>
      <c r="J68" s="235">
        <f>SUM(J70+J75+J76+J77+J78+J79+J80+J81+J82)</f>
        <v>0</v>
      </c>
      <c r="K68" s="233">
        <f t="shared" si="16"/>
        <v>-7191983</v>
      </c>
    </row>
    <row r="69" spans="1:11" x14ac:dyDescent="0.2">
      <c r="A69" s="230" t="s">
        <v>259</v>
      </c>
      <c r="B69" s="231"/>
      <c r="C69" s="290"/>
      <c r="D69" s="290"/>
      <c r="E69" s="290"/>
      <c r="F69" s="290"/>
      <c r="G69" s="290"/>
      <c r="H69" s="290"/>
      <c r="I69" s="233"/>
      <c r="J69" s="236"/>
      <c r="K69" s="233"/>
    </row>
    <row r="70" spans="1:11" x14ac:dyDescent="0.2">
      <c r="A70" s="230" t="s">
        <v>405</v>
      </c>
      <c r="B70" s="231" t="s">
        <v>79</v>
      </c>
      <c r="C70" s="285">
        <f t="shared" ref="C70:H70" si="19">SUM(C72:C74)</f>
        <v>0</v>
      </c>
      <c r="D70" s="285">
        <f t="shared" si="19"/>
        <v>0</v>
      </c>
      <c r="E70" s="285">
        <f t="shared" si="19"/>
        <v>0</v>
      </c>
      <c r="F70" s="285">
        <f t="shared" si="19"/>
        <v>0</v>
      </c>
      <c r="G70" s="285">
        <f t="shared" si="19"/>
        <v>0</v>
      </c>
      <c r="H70" s="285">
        <f t="shared" si="19"/>
        <v>0</v>
      </c>
      <c r="I70" s="233">
        <f t="shared" si="14"/>
        <v>0</v>
      </c>
      <c r="J70" s="235">
        <f>SUM(J72:J74)</f>
        <v>0</v>
      </c>
      <c r="K70" s="233">
        <f t="shared" si="16"/>
        <v>0</v>
      </c>
    </row>
    <row r="71" spans="1:11" x14ac:dyDescent="0.2">
      <c r="A71" s="230" t="s">
        <v>259</v>
      </c>
      <c r="B71" s="231"/>
      <c r="C71" s="290"/>
      <c r="D71" s="290"/>
      <c r="E71" s="290"/>
      <c r="F71" s="290"/>
      <c r="G71" s="290"/>
      <c r="H71" s="290"/>
      <c r="I71" s="233"/>
      <c r="J71" s="236"/>
      <c r="K71" s="233"/>
    </row>
    <row r="72" spans="1:11" x14ac:dyDescent="0.2">
      <c r="A72" s="230" t="s">
        <v>379</v>
      </c>
      <c r="B72" s="231"/>
      <c r="C72" s="232"/>
      <c r="D72" s="232"/>
      <c r="E72" s="232"/>
      <c r="F72" s="232"/>
      <c r="G72" s="232"/>
      <c r="H72" s="232"/>
      <c r="I72" s="233">
        <f t="shared" si="14"/>
        <v>0</v>
      </c>
      <c r="J72" s="227"/>
      <c r="K72" s="233">
        <f t="shared" si="16"/>
        <v>0</v>
      </c>
    </row>
    <row r="73" spans="1:11" x14ac:dyDescent="0.2">
      <c r="A73" s="230" t="s">
        <v>380</v>
      </c>
      <c r="B73" s="231"/>
      <c r="C73" s="232"/>
      <c r="D73" s="232"/>
      <c r="E73" s="232"/>
      <c r="F73" s="232"/>
      <c r="G73" s="232"/>
      <c r="H73" s="232"/>
      <c r="I73" s="233">
        <f t="shared" si="14"/>
        <v>0</v>
      </c>
      <c r="J73" s="227"/>
      <c r="K73" s="233">
        <f t="shared" si="16"/>
        <v>0</v>
      </c>
    </row>
    <row r="74" spans="1:11" x14ac:dyDescent="0.2">
      <c r="A74" s="230" t="s">
        <v>381</v>
      </c>
      <c r="B74" s="231"/>
      <c r="C74" s="232"/>
      <c r="D74" s="232"/>
      <c r="E74" s="232"/>
      <c r="F74" s="232"/>
      <c r="G74" s="232"/>
      <c r="H74" s="232"/>
      <c r="I74" s="233">
        <f t="shared" si="14"/>
        <v>0</v>
      </c>
      <c r="J74" s="227"/>
      <c r="K74" s="233">
        <f t="shared" si="16"/>
        <v>0</v>
      </c>
    </row>
    <row r="75" spans="1:11" x14ac:dyDescent="0.2">
      <c r="A75" s="230" t="s">
        <v>382</v>
      </c>
      <c r="B75" s="231" t="s">
        <v>80</v>
      </c>
      <c r="C75" s="232"/>
      <c r="D75" s="232"/>
      <c r="E75" s="232"/>
      <c r="F75" s="232"/>
      <c r="G75" s="232"/>
      <c r="H75" s="232"/>
      <c r="I75" s="233">
        <f t="shared" si="14"/>
        <v>0</v>
      </c>
      <c r="J75" s="227"/>
      <c r="K75" s="233">
        <f t="shared" si="16"/>
        <v>0</v>
      </c>
    </row>
    <row r="76" spans="1:11" x14ac:dyDescent="0.2">
      <c r="A76" s="230" t="s">
        <v>383</v>
      </c>
      <c r="B76" s="231" t="s">
        <v>81</v>
      </c>
      <c r="C76" s="232"/>
      <c r="D76" s="232"/>
      <c r="E76" s="232"/>
      <c r="F76" s="232"/>
      <c r="G76" s="232"/>
      <c r="H76" s="232"/>
      <c r="I76" s="233">
        <f t="shared" si="14"/>
        <v>0</v>
      </c>
      <c r="J76" s="227"/>
      <c r="K76" s="233">
        <f t="shared" si="16"/>
        <v>0</v>
      </c>
    </row>
    <row r="77" spans="1:11" x14ac:dyDescent="0.2">
      <c r="A77" s="230" t="s">
        <v>406</v>
      </c>
      <c r="B77" s="231" t="s">
        <v>82</v>
      </c>
      <c r="C77" s="232"/>
      <c r="D77" s="232"/>
      <c r="E77" s="232"/>
      <c r="F77" s="232"/>
      <c r="G77" s="232"/>
      <c r="H77" s="232"/>
      <c r="I77" s="233">
        <f t="shared" si="14"/>
        <v>0</v>
      </c>
      <c r="J77" s="227"/>
      <c r="K77" s="233">
        <f t="shared" si="16"/>
        <v>0</v>
      </c>
    </row>
    <row r="78" spans="1:11" x14ac:dyDescent="0.2">
      <c r="A78" s="230" t="s">
        <v>407</v>
      </c>
      <c r="B78" s="231" t="s">
        <v>83</v>
      </c>
      <c r="C78" s="232"/>
      <c r="D78" s="232"/>
      <c r="E78" s="232"/>
      <c r="F78" s="232"/>
      <c r="G78" s="232"/>
      <c r="H78" s="232"/>
      <c r="I78" s="233">
        <f t="shared" si="14"/>
        <v>0</v>
      </c>
      <c r="J78" s="227"/>
      <c r="K78" s="233">
        <f t="shared" si="16"/>
        <v>0</v>
      </c>
    </row>
    <row r="79" spans="1:11" x14ac:dyDescent="0.2">
      <c r="A79" s="230" t="s">
        <v>386</v>
      </c>
      <c r="B79" s="231" t="s">
        <v>84</v>
      </c>
      <c r="C79" s="232"/>
      <c r="D79" s="232"/>
      <c r="E79" s="232"/>
      <c r="F79" s="232"/>
      <c r="G79" s="232">
        <v>-7191983</v>
      </c>
      <c r="H79" s="232"/>
      <c r="I79" s="233">
        <f t="shared" si="14"/>
        <v>-7191983</v>
      </c>
      <c r="J79" s="227"/>
      <c r="K79" s="233">
        <f t="shared" si="16"/>
        <v>-7191983</v>
      </c>
    </row>
    <row r="80" spans="1:11" x14ac:dyDescent="0.2">
      <c r="A80" s="230" t="s">
        <v>387</v>
      </c>
      <c r="B80" s="231" t="s">
        <v>85</v>
      </c>
      <c r="C80" s="232"/>
      <c r="D80" s="232"/>
      <c r="E80" s="232"/>
      <c r="F80" s="232"/>
      <c r="G80" s="232"/>
      <c r="H80" s="232"/>
      <c r="I80" s="233">
        <f t="shared" si="14"/>
        <v>0</v>
      </c>
      <c r="J80" s="227"/>
      <c r="K80" s="233">
        <f t="shared" si="16"/>
        <v>0</v>
      </c>
    </row>
    <row r="81" spans="1:12" x14ac:dyDescent="0.2">
      <c r="A81" s="230" t="s">
        <v>388</v>
      </c>
      <c r="B81" s="231" t="s">
        <v>86</v>
      </c>
      <c r="C81" s="232"/>
      <c r="D81" s="232"/>
      <c r="E81" s="232"/>
      <c r="F81" s="232"/>
      <c r="G81" s="232"/>
      <c r="H81" s="232"/>
      <c r="I81" s="233">
        <f t="shared" si="14"/>
        <v>0</v>
      </c>
      <c r="J81" s="227"/>
      <c r="K81" s="233">
        <f t="shared" si="16"/>
        <v>0</v>
      </c>
    </row>
    <row r="82" spans="1:12" ht="24" x14ac:dyDescent="0.2">
      <c r="A82" s="230" t="s">
        <v>389</v>
      </c>
      <c r="B82" s="231" t="s">
        <v>87</v>
      </c>
      <c r="C82" s="232"/>
      <c r="D82" s="232"/>
      <c r="E82" s="232"/>
      <c r="F82" s="232"/>
      <c r="G82" s="232"/>
      <c r="H82" s="232"/>
      <c r="I82" s="233">
        <f t="shared" si="14"/>
        <v>0</v>
      </c>
      <c r="J82" s="227"/>
      <c r="K82" s="233">
        <f t="shared" si="16"/>
        <v>0</v>
      </c>
    </row>
    <row r="83" spans="1:12" x14ac:dyDescent="0.2">
      <c r="A83" s="230" t="s">
        <v>390</v>
      </c>
      <c r="B83" s="231" t="s">
        <v>88</v>
      </c>
      <c r="C83" s="232"/>
      <c r="D83" s="232"/>
      <c r="E83" s="232"/>
      <c r="F83" s="232"/>
      <c r="G83" s="232"/>
      <c r="H83" s="232"/>
      <c r="I83" s="233">
        <f t="shared" si="14"/>
        <v>0</v>
      </c>
      <c r="J83" s="227"/>
      <c r="K83" s="233">
        <f t="shared" si="16"/>
        <v>0</v>
      </c>
    </row>
    <row r="84" spans="1:12" s="229" customFormat="1" x14ac:dyDescent="0.2">
      <c r="A84" s="224" t="s">
        <v>413</v>
      </c>
      <c r="B84" s="225">
        <v>800</v>
      </c>
      <c r="C84" s="227">
        <f>C54+C55+C68+C83</f>
        <v>4405169</v>
      </c>
      <c r="D84" s="227">
        <f t="shared" ref="D84:H84" si="20">D54+D55+D68+D83</f>
        <v>0</v>
      </c>
      <c r="E84" s="227">
        <f t="shared" si="20"/>
        <v>0</v>
      </c>
      <c r="F84" s="227">
        <f t="shared" si="20"/>
        <v>-489356</v>
      </c>
      <c r="G84" s="227">
        <f t="shared" si="20"/>
        <v>79380587</v>
      </c>
      <c r="H84" s="227">
        <f t="shared" si="20"/>
        <v>0</v>
      </c>
      <c r="I84" s="233">
        <f>SUM(C84:H84)</f>
        <v>83296400</v>
      </c>
      <c r="J84" s="227">
        <f t="shared" ref="J84" si="21">J54+J55+J68+J83</f>
        <v>0</v>
      </c>
      <c r="K84" s="233">
        <f t="shared" si="16"/>
        <v>83296400</v>
      </c>
      <c r="L84" s="228"/>
    </row>
    <row r="85" spans="1:12" s="251" customFormat="1" hidden="1" x14ac:dyDescent="0.2">
      <c r="A85" s="213" t="s">
        <v>89</v>
      </c>
      <c r="B85" s="213"/>
      <c r="C85" s="250">
        <f>C49-Ф1!D135</f>
        <v>0</v>
      </c>
      <c r="D85" s="250">
        <f>D49-Ф1!D136</f>
        <v>0</v>
      </c>
      <c r="E85" s="250">
        <f>E49-Ф1!D137</f>
        <v>0</v>
      </c>
      <c r="F85" s="250">
        <f>F49-Ф1!D138</f>
        <v>0</v>
      </c>
      <c r="G85" s="250">
        <f>G49-Ф1!D139</f>
        <v>0</v>
      </c>
      <c r="H85" s="250">
        <f>H49-Ф1!D140</f>
        <v>0</v>
      </c>
      <c r="I85" s="213"/>
      <c r="J85" s="213">
        <f>J49-Ф1!D142</f>
        <v>0</v>
      </c>
      <c r="K85" s="213">
        <f>K49-Ф1!D143</f>
        <v>0</v>
      </c>
      <c r="L85" s="213"/>
    </row>
    <row r="86" spans="1:12" s="251" customFormat="1" hidden="1" x14ac:dyDescent="0.2">
      <c r="A86" s="252" t="s">
        <v>90</v>
      </c>
      <c r="B86" s="213"/>
      <c r="C86" s="250">
        <f>C84-Ф1!C135</f>
        <v>0</v>
      </c>
      <c r="D86" s="250">
        <f>D84-Ф1!C136</f>
        <v>0</v>
      </c>
      <c r="E86" s="250">
        <f>E84-Ф1!C137</f>
        <v>0</v>
      </c>
      <c r="F86" s="250">
        <f>F84-Ф1!C138</f>
        <v>0</v>
      </c>
      <c r="G86" s="250">
        <f>G84-Ф1!C139</f>
        <v>0</v>
      </c>
      <c r="H86" s="250">
        <f>H84-Ф1!C140</f>
        <v>0</v>
      </c>
      <c r="I86" s="213"/>
      <c r="J86" s="213">
        <f>J84-Ф1!C142</f>
        <v>0</v>
      </c>
      <c r="K86" s="213">
        <f>K84-Ф1!C143</f>
        <v>0</v>
      </c>
      <c r="L86" s="213"/>
    </row>
    <row r="87" spans="1:12" s="255" customFormat="1" x14ac:dyDescent="0.2">
      <c r="A87" s="253"/>
      <c r="B87" s="253"/>
      <c r="C87" s="254"/>
      <c r="D87" s="254"/>
      <c r="E87" s="254"/>
      <c r="F87" s="254"/>
      <c r="G87" s="254"/>
      <c r="H87" s="254"/>
      <c r="I87" s="253"/>
      <c r="J87" s="253"/>
      <c r="K87" s="253"/>
      <c r="L87" s="213"/>
    </row>
    <row r="88" spans="1:12" x14ac:dyDescent="0.2">
      <c r="A88" s="256" t="str">
        <f>Ф1!A146</f>
        <v xml:space="preserve">Басқарма Төрағасының экономика және қаржы </v>
      </c>
      <c r="B88" s="210"/>
      <c r="D88" s="211"/>
      <c r="E88" s="211"/>
      <c r="F88" s="211"/>
      <c r="G88" s="211"/>
      <c r="H88" s="211"/>
      <c r="I88" s="210"/>
      <c r="J88" s="210"/>
      <c r="K88" s="210"/>
    </row>
    <row r="89" spans="1:12" x14ac:dyDescent="0.2">
      <c r="A89" s="256" t="str">
        <f>Ф1!A147</f>
        <v>жөніндегі орынбасары                                     Чеботарёва Людмила Анатольевна</v>
      </c>
      <c r="B89" s="210"/>
      <c r="C89" s="220"/>
      <c r="D89" s="211"/>
      <c r="E89" s="211"/>
      <c r="F89" s="211"/>
      <c r="G89" s="211"/>
      <c r="H89" s="211"/>
      <c r="I89" s="210"/>
      <c r="J89" s="210"/>
      <c r="K89" s="210"/>
    </row>
    <row r="90" spans="1:12" x14ac:dyDescent="0.2">
      <c r="A90" s="257"/>
      <c r="B90" s="210"/>
      <c r="C90" s="211" t="s">
        <v>222</v>
      </c>
      <c r="D90" s="211"/>
      <c r="E90" s="211"/>
      <c r="F90" s="211"/>
      <c r="G90" s="211"/>
      <c r="H90" s="211"/>
      <c r="I90" s="210"/>
      <c r="J90" s="210"/>
      <c r="K90" s="210"/>
    </row>
    <row r="91" spans="1:12" x14ac:dyDescent="0.2">
      <c r="A91" s="257"/>
      <c r="B91" s="210"/>
      <c r="D91" s="211"/>
      <c r="E91" s="211"/>
      <c r="F91" s="211"/>
      <c r="G91" s="211"/>
      <c r="H91" s="211"/>
      <c r="I91" s="210"/>
      <c r="J91" s="210"/>
      <c r="K91" s="210"/>
    </row>
    <row r="92" spans="1:12" x14ac:dyDescent="0.2">
      <c r="A92" s="256" t="str">
        <f>Ф1!A150</f>
        <v>Бас бухгалтер                                                      Оразбекова Динара Тлеукеновна</v>
      </c>
      <c r="B92" s="210"/>
      <c r="C92" s="211"/>
      <c r="D92" s="211"/>
      <c r="E92" s="211"/>
      <c r="F92" s="211"/>
      <c r="G92" s="211"/>
      <c r="H92" s="211"/>
      <c r="I92" s="210"/>
      <c r="J92" s="210"/>
      <c r="K92" s="210"/>
    </row>
    <row r="93" spans="1:12" x14ac:dyDescent="0.2">
      <c r="A93" s="256"/>
      <c r="B93" s="210"/>
      <c r="C93" s="220"/>
      <c r="D93" s="211"/>
      <c r="E93" s="211"/>
      <c r="F93" s="211"/>
      <c r="G93" s="211"/>
      <c r="H93" s="211"/>
      <c r="I93" s="210"/>
      <c r="J93" s="210"/>
      <c r="K93" s="210"/>
    </row>
    <row r="94" spans="1:12" x14ac:dyDescent="0.2">
      <c r="A94" s="257"/>
      <c r="C94" s="211" t="s">
        <v>222</v>
      </c>
    </row>
    <row r="95" spans="1:12" x14ac:dyDescent="0.2">
      <c r="A95" s="257" t="str">
        <f>Ф1!A152</f>
        <v>Мөр орны</v>
      </c>
    </row>
    <row r="96" spans="1:12" x14ac:dyDescent="0.2">
      <c r="A96" s="257"/>
    </row>
    <row r="97" spans="1:1" x14ac:dyDescent="0.2">
      <c r="A97" s="257"/>
    </row>
    <row r="98" spans="1:1" x14ac:dyDescent="0.2">
      <c r="A98" s="257"/>
    </row>
    <row r="99" spans="1:1" x14ac:dyDescent="0.2">
      <c r="A99" s="257">
        <f>Ф1!A156</f>
        <v>0</v>
      </c>
    </row>
    <row r="100" spans="1:1" x14ac:dyDescent="0.2">
      <c r="A100" s="257">
        <f>Ф1!A157</f>
        <v>0</v>
      </c>
    </row>
    <row r="101" spans="1:1" x14ac:dyDescent="0.2">
      <c r="A101" s="257"/>
    </row>
    <row r="102" spans="1:1" x14ac:dyDescent="0.2">
      <c r="A102" s="257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2023-08-11T03:45:38Z</dcterms:modified>
</cp:coreProperties>
</file>