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604" yWindow="-12" windowWidth="11448" windowHeight="86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Ф3!$A$1:$D$105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й">'[20]5R'!й</definedName>
    <definedName name="йй">'[20]5R'!йй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Ф3!$A$1:$D$105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3" l="1"/>
  <c r="C94" i="3"/>
  <c r="D126" i="1" l="1"/>
  <c r="C126" i="1"/>
  <c r="D91" i="1"/>
  <c r="C91" i="1"/>
  <c r="D101" i="1"/>
  <c r="C101" i="1"/>
  <c r="D73" i="1"/>
  <c r="C73" i="1"/>
  <c r="D40" i="1"/>
  <c r="C40" i="1"/>
  <c r="A89" i="4" l="1"/>
  <c r="B20" i="3"/>
  <c r="A91" i="4"/>
  <c r="A90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F65" i="4" s="1"/>
  <c r="E67" i="4"/>
  <c r="E65" i="4" s="1"/>
  <c r="D67" i="4"/>
  <c r="D65" i="4" s="1"/>
  <c r="C67" i="4"/>
  <c r="C65" i="4" s="1"/>
  <c r="H65" i="4"/>
  <c r="G65" i="4"/>
  <c r="I64" i="4"/>
  <c r="K64" i="4" s="1"/>
  <c r="I63" i="4"/>
  <c r="K63" i="4" s="1"/>
  <c r="I62" i="4"/>
  <c r="K62" i="4" s="1"/>
  <c r="I61" i="4"/>
  <c r="K61" i="4" s="1"/>
  <c r="G60" i="4"/>
  <c r="I60" i="4" s="1"/>
  <c r="K60" i="4" s="1"/>
  <c r="I59" i="4"/>
  <c r="K59" i="4" s="1"/>
  <c r="I58" i="4"/>
  <c r="K58" i="4" s="1"/>
  <c r="I57" i="4"/>
  <c r="K57" i="4" s="1"/>
  <c r="I56" i="4"/>
  <c r="K56" i="4" s="1"/>
  <c r="I55" i="4"/>
  <c r="J54" i="4"/>
  <c r="J52" i="4" s="1"/>
  <c r="H54" i="4"/>
  <c r="H52" i="4" s="1"/>
  <c r="F54" i="4"/>
  <c r="F52" i="4" s="1"/>
  <c r="E54" i="4"/>
  <c r="E52" i="4" s="1"/>
  <c r="D54" i="4"/>
  <c r="D52" i="4" s="1"/>
  <c r="C54" i="4"/>
  <c r="I53" i="4"/>
  <c r="K53" i="4" s="1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E17" i="4" s="1"/>
  <c r="D19" i="4"/>
  <c r="D17" i="4" s="1"/>
  <c r="C19" i="4"/>
  <c r="C17" i="4" s="1"/>
  <c r="I18" i="4"/>
  <c r="K18" i="4" s="1"/>
  <c r="H17" i="4"/>
  <c r="F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A104" i="3"/>
  <c r="A103" i="3"/>
  <c r="A102" i="3"/>
  <c r="A99" i="3"/>
  <c r="A98" i="3"/>
  <c r="A97" i="3"/>
  <c r="D82" i="3"/>
  <c r="C82" i="3"/>
  <c r="D76" i="3"/>
  <c r="C76" i="3"/>
  <c r="C59" i="3"/>
  <c r="D59" i="3"/>
  <c r="D45" i="3"/>
  <c r="C45" i="3"/>
  <c r="C34" i="3"/>
  <c r="D34" i="3"/>
  <c r="C26" i="3"/>
  <c r="D26" i="3"/>
  <c r="B21" i="3"/>
  <c r="A71" i="2"/>
  <c r="A70" i="2"/>
  <c r="A69" i="2"/>
  <c r="A66" i="2"/>
  <c r="A65" i="2"/>
  <c r="A64" i="2"/>
  <c r="D48" i="2"/>
  <c r="C48" i="2"/>
  <c r="D42" i="2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C32" i="1"/>
  <c r="D22" i="1"/>
  <c r="C22" i="1"/>
  <c r="D43" i="3" l="1"/>
  <c r="C43" i="1"/>
  <c r="F46" i="4"/>
  <c r="C46" i="4"/>
  <c r="J46" i="4"/>
  <c r="J51" i="4" s="1"/>
  <c r="J81" i="4" s="1"/>
  <c r="H46" i="4"/>
  <c r="H51" i="4" s="1"/>
  <c r="H81" i="4" s="1"/>
  <c r="G46" i="4"/>
  <c r="G51" i="4" s="1"/>
  <c r="C43" i="3"/>
  <c r="C89" i="3"/>
  <c r="D74" i="3"/>
  <c r="C74" i="3"/>
  <c r="D89" i="3"/>
  <c r="D31" i="2"/>
  <c r="D49" i="2" s="1"/>
  <c r="D51" i="2" s="1"/>
  <c r="D77" i="1"/>
  <c r="C129" i="1"/>
  <c r="D43" i="1"/>
  <c r="C104" i="1"/>
  <c r="C77" i="1"/>
  <c r="D104" i="1"/>
  <c r="D129" i="1"/>
  <c r="C24" i="2"/>
  <c r="D29" i="2"/>
  <c r="D56" i="2" s="1"/>
  <c r="I30" i="4"/>
  <c r="K30" i="4" s="1"/>
  <c r="I17" i="4"/>
  <c r="K17" i="4" s="1"/>
  <c r="I65" i="4"/>
  <c r="K65" i="4" s="1"/>
  <c r="C51" i="4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C92" i="3" l="1"/>
  <c r="C140" i="1"/>
  <c r="C78" i="1"/>
  <c r="D140" i="1"/>
  <c r="I46" i="4"/>
  <c r="K46" i="4" s="1"/>
  <c r="G52" i="4"/>
  <c r="I52" i="4" s="1"/>
  <c r="K52" i="4" s="1"/>
  <c r="D92" i="3"/>
  <c r="D78" i="1"/>
  <c r="C31" i="2"/>
  <c r="E51" i="4"/>
  <c r="E81" i="4" s="1"/>
  <c r="D51" i="4"/>
  <c r="D81" i="4" s="1"/>
  <c r="C26" i="2"/>
  <c r="C81" i="4"/>
  <c r="C141" i="1" l="1"/>
  <c r="D141" i="1"/>
  <c r="G81" i="4"/>
  <c r="I81" i="4" s="1"/>
  <c r="K81" i="4" s="1"/>
  <c r="C28" i="2"/>
  <c r="I51" i="4"/>
  <c r="K51" i="4" s="1"/>
  <c r="C49" i="2" l="1"/>
  <c r="C51" i="2" s="1"/>
  <c r="C29" i="2"/>
  <c r="C56" i="2" l="1"/>
</calcChain>
</file>

<file path=xl/sharedStrings.xml><?xml version="1.0" encoding="utf-8"?>
<sst xmlns="http://schemas.openxmlformats.org/spreadsheetml/2006/main" count="508" uniqueCount="406">
  <si>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</si>
  <si>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</si>
  <si>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</si>
  <si>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</si>
  <si>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</si>
  <si>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</si>
  <si>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</si>
  <si>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</si>
  <si>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</si>
  <si>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</si>
  <si>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</si>
  <si>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</si>
  <si>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</si>
  <si>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</si>
  <si>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</si>
  <si>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</si>
  <si>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</si>
  <si>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</si>
  <si>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</si>
  <si>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</si>
  <si>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</si>
  <si>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</si>
  <si>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</si>
  <si>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</si>
  <si>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</si>
  <si>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</si>
  <si>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</si>
  <si>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</si>
  <si>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</si>
  <si>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</si>
  <si>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</si>
  <si>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</si>
  <si>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</si>
  <si>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</si>
  <si>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</si>
  <si>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</si>
  <si>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</si>
  <si>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</si>
  <si>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</si>
  <si>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</si>
  <si>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</si>
  <si>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</si>
  <si>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</si>
  <si>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</si>
  <si>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</si>
  <si>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</si>
  <si>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</si>
  <si>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</si>
  <si>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</si>
  <si>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</si>
  <si>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</si>
  <si>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</si>
  <si>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</si>
  <si>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</si>
  <si>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</si>
  <si>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</si>
  <si>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</si>
  <si>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</si>
  <si>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</si>
  <si>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</si>
  <si>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</si>
  <si>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</si>
  <si>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</si>
  <si>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</si>
  <si>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</si>
  <si>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</si>
  <si>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</si>
  <si>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</si>
  <si>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</si>
  <si>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</si>
  <si>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</si>
  <si>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</si>
  <si>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</si>
  <si>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</si>
  <si>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</si>
  <si>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</si>
  <si>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</si>
  <si>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</si>
  <si>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</si>
  <si>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</si>
  <si>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</si>
  <si>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</si>
  <si>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</si>
  <si>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</si>
  <si>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</si>
  <si>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</si>
  <si>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Appendix 2</t>
  </si>
  <si>
    <t>Appendix 3</t>
  </si>
  <si>
    <t>Appendix 4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</si>
  <si>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</si>
  <si>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</si>
  <si>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</si>
  <si>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</si>
  <si>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</si>
  <si>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</si>
  <si>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</si>
  <si>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</si>
  <si>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Minister of Finance of the Republic of Kazakhstan</t>
  </si>
  <si>
    <t>dated July 1, 2019 No. 665</t>
  </si>
  <si>
    <t>Form 1</t>
  </si>
  <si>
    <t>Ulba Metallurgical Plant JSC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</si>
  <si>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</si>
  <si>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</si>
  <si>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</si>
  <si>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</si>
  <si>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</si>
  <si>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 xml:space="preserve"> thousand tenge</t>
  </si>
  <si>
    <t>102, Abay Avenue,Ust-Kamenogorsk 070005, the Republic of Kazakhstan</t>
  </si>
  <si>
    <t>CONSOLIDATED BALANCE  SHEET</t>
  </si>
  <si>
    <t>as of</t>
  </si>
  <si>
    <t>Assets</t>
  </si>
  <si>
    <t>Line code</t>
  </si>
  <si>
    <t xml:space="preserve">As of the end of the reporting period </t>
  </si>
  <si>
    <t>As of the beginning of the reporting period</t>
  </si>
  <si>
    <t>Stamp here</t>
  </si>
  <si>
    <t xml:space="preserve">                                                                                           (full name)</t>
  </si>
  <si>
    <t xml:space="preserve">                                                                                          (full name)</t>
  </si>
  <si>
    <t>(signature)</t>
  </si>
  <si>
    <t>I. Short-term assets</t>
  </si>
  <si>
    <t xml:space="preserve">Cash assets and their equivalents </t>
  </si>
  <si>
    <t>Financial assets based on the depreciated cost</t>
  </si>
  <si>
    <t>Other short-term assets</t>
  </si>
  <si>
    <t>Biological resource</t>
  </si>
  <si>
    <t>Stocks</t>
  </si>
  <si>
    <t>Current income tax</t>
  </si>
  <si>
    <t>Assets under the contracts with buyers</t>
  </si>
  <si>
    <t>Accounts receivable on lease</t>
  </si>
  <si>
    <t>Taxes</t>
  </si>
  <si>
    <t>Other accounts receivable</t>
  </si>
  <si>
    <t>Trade accounts receivable</t>
  </si>
  <si>
    <t>Short-term trade and other accounts receivables</t>
  </si>
  <si>
    <t>Other short-term financial assets</t>
  </si>
  <si>
    <t>Derived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</si>
  <si>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</si>
  <si>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</si>
  <si>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Loans issued and accounts receivable of financial lease - current portion</t>
  </si>
  <si>
    <t xml:space="preserve">    Deposits (from 3 to 12 months, not LF)</t>
  </si>
  <si>
    <t xml:space="preserve">    Other financial assets</t>
  </si>
  <si>
    <t xml:space="preserve">    Employees' debts (including loans)</t>
  </si>
  <si>
    <t>Total short-term assets (sum of lines from 010 to 022)</t>
  </si>
  <si>
    <t xml:space="preserve">Assets (or withdrawn groups) intended for sale </t>
  </si>
  <si>
    <t>II. Long-term assets</t>
  </si>
  <si>
    <t xml:space="preserve">Other financial instruments </t>
  </si>
  <si>
    <t>Other financial liabilities</t>
  </si>
  <si>
    <t xml:space="preserve">    Other restricted cash assets</t>
  </si>
  <si>
    <t xml:space="preserve">    Other restricted cash assets </t>
  </si>
  <si>
    <t>Financial assets based on fair cost through other comprehensive income</t>
  </si>
  <si>
    <t>Derivative financial instruments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</si>
  <si>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</si>
  <si>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</si>
  <si>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</si>
  <si>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</si>
  <si>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</si>
  <si>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</si>
  <si>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</si>
  <si>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</si>
  <si>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</si>
  <si>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</si>
  <si>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</si>
  <si>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</si>
  <si>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</si>
  <si>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</si>
  <si>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</si>
  <si>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</si>
  <si>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Total long-term assets (sum of lines from 110 to 127)</t>
  </si>
  <si>
    <t>Balance (line 100 + line 101 + line 200)</t>
  </si>
  <si>
    <t>Liabilities and capital</t>
  </si>
  <si>
    <t>III. Short-term liabilities</t>
  </si>
  <si>
    <t>Loans</t>
  </si>
  <si>
    <t>Short-term financial depreciated cost based obligations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</si>
  <si>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</si>
  <si>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</si>
  <si>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</si>
  <si>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</si>
  <si>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</si>
  <si>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</si>
  <si>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credit debt</t>
  </si>
  <si>
    <t xml:space="preserve">Trade credit debt </t>
  </si>
  <si>
    <t>Short-term trade and 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</si>
  <si>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</si>
  <si>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</si>
  <si>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</si>
  <si>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</si>
  <si>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</si>
  <si>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</si>
  <si>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</si>
  <si>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</si>
  <si>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</si>
  <si>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</si>
  <si>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</si>
  <si>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</si>
  <si>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</si>
  <si>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</si>
  <si>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</si>
  <si>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</si>
  <si>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</si>
  <si>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</si>
  <si>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</si>
  <si>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</si>
  <si>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</si>
  <si>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</si>
  <si>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</si>
  <si>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</si>
  <si>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</si>
  <si>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</si>
  <si>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</si>
  <si>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</si>
  <si>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</si>
  <si>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</si>
  <si>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</si>
  <si>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</si>
  <si>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    Deposits (more than a year, not LF)</t>
  </si>
  <si>
    <t xml:space="preserve">    Restricted cash assets (LF Deposits)</t>
  </si>
  <si>
    <t>Initial cost accounted investments (subsidiaries)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</si>
  <si>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</si>
  <si>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</si>
  <si>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</si>
  <si>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</si>
  <si>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Deputy Executive Board Chairman –  </t>
  </si>
  <si>
    <t xml:space="preserve">Economics and Finance                               Lyudmila A. Chebotaryova 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</si>
  <si>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</si>
  <si>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</si>
  <si>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</si>
  <si>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</si>
  <si>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>thous.tenge</t>
  </si>
  <si>
    <t xml:space="preserve">CONSOLIDATED PROFIT AND LOSS STATEMENT </t>
  </si>
  <si>
    <t>Company name</t>
  </si>
  <si>
    <t>for the period ended on</t>
  </si>
  <si>
    <t>For the reporting period</t>
  </si>
  <si>
    <t>For the previous period</t>
  </si>
  <si>
    <t>Description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</si>
  <si>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</si>
  <si>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</si>
  <si>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</si>
  <si>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</si>
  <si>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</si>
  <si>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</si>
  <si>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</si>
  <si>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</si>
  <si>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</si>
  <si>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</si>
  <si>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</si>
  <si>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</si>
  <si>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</si>
  <si>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</si>
  <si>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</si>
  <si>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</si>
  <si>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</si>
  <si>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</si>
  <si>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</si>
  <si>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</si>
  <si>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</si>
  <si>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</si>
  <si>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</si>
  <si>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</si>
  <si>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</si>
  <si>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</si>
  <si>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</si>
  <si>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</si>
  <si>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</si>
  <si>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</si>
  <si>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</si>
  <si>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</si>
  <si>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</si>
  <si>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</si>
  <si>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</si>
  <si>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</si>
  <si>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</si>
  <si>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</si>
  <si>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</si>
  <si>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</si>
  <si>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</si>
  <si>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</si>
  <si>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</si>
  <si>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 xml:space="preserve">                                                              CONSOLIDATED CASH FLOW STATEMENT </t>
  </si>
  <si>
    <t xml:space="preserve">                                                              (direct method)</t>
  </si>
  <si>
    <t>Form</t>
  </si>
  <si>
    <t>Prime-Minister</t>
  </si>
  <si>
    <t>of the Republic of Kazakhstan</t>
  </si>
  <si>
    <t>Minister of Finance</t>
  </si>
  <si>
    <t>dated July 01, 2019 No.665</t>
  </si>
  <si>
    <t xml:space="preserve">Company name                                             </t>
  </si>
  <si>
    <t xml:space="preserve">                           Appendix 4</t>
  </si>
  <si>
    <t xml:space="preserve">                                                   as of</t>
  </si>
  <si>
    <t xml:space="preserve">          to the Order of the Minister of Finance </t>
  </si>
  <si>
    <t xml:space="preserve">                      of the Republic of Kazakhstan</t>
  </si>
  <si>
    <t xml:space="preserve">            dated June 28, 2017 No. 404</t>
  </si>
  <si>
    <t xml:space="preserve">                             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</si>
  <si>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</si>
  <si>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</si>
  <si>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</si>
  <si>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</si>
  <si>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</si>
  <si>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</si>
  <si>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</si>
  <si>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</si>
  <si>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</si>
  <si>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</si>
  <si>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</si>
  <si>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</si>
  <si>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</si>
  <si>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</si>
  <si>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</si>
  <si>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</si>
  <si>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</si>
  <si>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</si>
  <si>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</si>
  <si>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</si>
  <si>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</si>
  <si>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</si>
  <si>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</si>
  <si>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</si>
  <si>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</si>
  <si>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</si>
  <si>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</si>
  <si>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</si>
  <si>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</si>
  <si>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</si>
  <si>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</si>
  <si>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</si>
  <si>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</si>
  <si>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</si>
  <si>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</si>
  <si>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</si>
  <si>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</si>
  <si>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</si>
  <si>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</si>
  <si>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</si>
  <si>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</si>
  <si>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</si>
  <si>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</si>
  <si>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</si>
  <si>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</si>
  <si>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</si>
  <si>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</si>
  <si>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remuneration received</t>
  </si>
  <si>
    <t xml:space="preserve">          other inflow </t>
  </si>
  <si>
    <t xml:space="preserve">          procurement of loans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</si>
  <si>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</si>
  <si>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</si>
  <si>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</si>
  <si>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</si>
  <si>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</si>
  <si>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</si>
  <si>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</si>
  <si>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</si>
  <si>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</si>
  <si>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</si>
  <si>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</si>
  <si>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</si>
  <si>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</si>
  <si>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</si>
  <si>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</si>
  <si>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</si>
  <si>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</si>
  <si>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</si>
  <si>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Authorized capital stock</t>
  </si>
  <si>
    <t>Purchased own share instruments</t>
  </si>
  <si>
    <t>Undistributed profit</t>
  </si>
  <si>
    <t>Components of other comprehensive income</t>
  </si>
  <si>
    <t>Total</t>
  </si>
  <si>
    <t>Share of non-controlling owners</t>
  </si>
  <si>
    <t>Total capital</t>
  </si>
  <si>
    <t xml:space="preserve">Chief Accountant                                                Dinara T. Orazkekova </t>
  </si>
  <si>
    <t>Balance as of January 1st of the previous year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</si>
  <si>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</si>
  <si>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</si>
  <si>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</si>
  <si>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</si>
  <si>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</si>
  <si>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</si>
  <si>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</si>
  <si>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</si>
  <si>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</si>
  <si>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</si>
  <si>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</si>
  <si>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</si>
  <si>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</si>
  <si>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</si>
  <si>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</si>
  <si>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</si>
  <si>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</si>
  <si>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</si>
  <si>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</si>
  <si>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</si>
  <si>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</si>
  <si>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</si>
  <si>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</si>
  <si>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</si>
  <si>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</si>
  <si>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</si>
  <si>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</si>
  <si>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</si>
  <si>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Accounting policy change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</si>
  <si>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</si>
  <si>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</si>
  <si>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</si>
  <si>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</si>
  <si>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</si>
  <si>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</si>
  <si>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</si>
  <si>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</si>
  <si>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to the Order of the First Deputy</t>
  </si>
  <si>
    <t xml:space="preserve">          other revenue</t>
  </si>
  <si>
    <t>to the order of the First Deputy Prime Minister of the Republic of Kazakhstan -</t>
  </si>
  <si>
    <t>Balance as of June  30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</si>
</sst>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  <numFmt numFmtId="168" formatCode="#,##0.000"/>
  </numFmts>
  <fonts count="17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22">
    <xf numFmtId="164" fontId="0" fillId="0" borderId="0" xfId="0"/>
    <xf numFmtId="164" fontId="2" fillId="0" borderId="0" xfId="0" applyFont="1" applyAlignment="1">
      <alignment horizontal="right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indent="1"/>
      <protection hidden="1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8" fillId="0" borderId="0" xfId="0" applyFont="1" applyProtection="1">
      <protection locked="0"/>
    </xf>
    <xf numFmtId="164" fontId="2" fillId="0" borderId="0" xfId="0" applyFont="1"/>
    <xf numFmtId="164" fontId="9" fillId="0" borderId="0" xfId="0" applyFont="1" applyProtection="1">
      <protection locked="0"/>
    </xf>
    <xf numFmtId="164" fontId="10" fillId="0" borderId="0" xfId="0" applyFont="1" applyAlignment="1">
      <alignment horizontal="right" vertical="top"/>
    </xf>
    <xf numFmtId="164" fontId="9" fillId="0" borderId="0" xfId="0" applyFont="1"/>
    <xf numFmtId="3" fontId="10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/>
    </xf>
    <xf numFmtId="164" fontId="10" fillId="0" borderId="0" xfId="0" applyFont="1"/>
    <xf numFmtId="164" fontId="9" fillId="0" borderId="0" xfId="0" applyFont="1" applyAlignment="1" applyProtection="1">
      <alignment horizontal="center" vertical="top"/>
      <protection locked="0"/>
    </xf>
    <xf numFmtId="164" fontId="10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1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1" fillId="0" borderId="0" xfId="0" applyFont="1" applyAlignment="1">
      <alignment horizontal="center" vertical="top"/>
    </xf>
    <xf numFmtId="164" fontId="11" fillId="0" borderId="0" xfId="0" applyFont="1" applyAlignment="1">
      <alignment horizontal="center"/>
    </xf>
    <xf numFmtId="14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 applyProtection="1">
      <alignment horizontal="right"/>
      <protection locked="0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0" fontId="12" fillId="0" borderId="0" xfId="1" applyNumberFormat="1" applyFont="1" applyProtection="1">
      <protection locked="0"/>
    </xf>
    <xf numFmtId="0" fontId="12" fillId="0" borderId="0" xfId="1" applyNumberFormat="1" applyFont="1"/>
    <xf numFmtId="0" fontId="12" fillId="0" borderId="0" xfId="1" applyNumberFormat="1" applyFont="1" applyAlignment="1">
      <alignment horizontal="center" vertical="center"/>
    </xf>
    <xf numFmtId="0" fontId="11" fillId="0" borderId="0" xfId="1" applyNumberFormat="1" applyFont="1"/>
    <xf numFmtId="166" fontId="12" fillId="0" borderId="4" xfId="0" applyNumberFormat="1" applyFont="1" applyBorder="1" applyAlignment="1" applyProtection="1">
      <alignment wrapText="1"/>
      <protection locked="0"/>
    </xf>
    <xf numFmtId="166" fontId="12" fillId="0" borderId="4" xfId="0" applyNumberFormat="1" applyFont="1" applyBorder="1" applyProtection="1">
      <protection locked="0"/>
    </xf>
    <xf numFmtId="166" fontId="12" fillId="0" borderId="4" xfId="0" quotePrefix="1" applyNumberFormat="1" applyFont="1" applyBorder="1" applyProtection="1">
      <protection locked="0"/>
    </xf>
    <xf numFmtId="166" fontId="12" fillId="0" borderId="4" xfId="0" applyNumberFormat="1" applyFont="1" applyBorder="1" applyAlignment="1" applyProtection="1">
      <alignment vertical="top" wrapText="1"/>
      <protection locked="0"/>
    </xf>
    <xf numFmtId="166" fontId="12" fillId="0" borderId="4" xfId="0" quotePrefix="1" applyNumberFormat="1" applyFont="1" applyBorder="1" applyAlignment="1" applyProtection="1">
      <alignment vertical="top"/>
      <protection locked="0"/>
    </xf>
    <xf numFmtId="0" fontId="12" fillId="0" borderId="0" xfId="1" applyNumberFormat="1" applyFont="1" applyAlignment="1">
      <alignment vertical="top"/>
    </xf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164" fontId="13" fillId="0" borderId="0" xfId="0" applyFont="1" applyProtection="1">
      <protection locked="0"/>
    </xf>
    <xf numFmtId="49" fontId="12" fillId="0" borderId="0" xfId="1" applyNumberFormat="1" applyFont="1" applyProtection="1">
      <protection locked="0"/>
    </xf>
    <xf numFmtId="0" fontId="12" fillId="0" borderId="0" xfId="1" applyNumberFormat="1" applyFont="1" applyAlignment="1" applyProtection="1">
      <alignment wrapText="1"/>
      <protection locked="0"/>
    </xf>
    <xf numFmtId="166" fontId="12" fillId="0" borderId="4" xfId="0" applyNumberFormat="1" applyFont="1" applyFill="1" applyBorder="1" applyAlignment="1" applyProtection="1">
      <alignment wrapText="1"/>
      <protection locked="0"/>
    </xf>
    <xf numFmtId="164" fontId="2" fillId="0" borderId="4" xfId="1" applyFont="1" applyBorder="1" applyAlignment="1">
      <alignment horizontal="left" indent="2"/>
    </xf>
    <xf numFmtId="0" fontId="4" fillId="0" borderId="4" xfId="1" applyNumberFormat="1" applyFont="1" applyBorder="1"/>
    <xf numFmtId="0" fontId="2" fillId="0" borderId="4" xfId="5" applyFont="1" applyBorder="1"/>
    <xf numFmtId="0" fontId="2" fillId="0" borderId="4" xfId="5" applyFont="1" applyBorder="1" applyAlignment="1">
      <alignment horizontal="left" vertical="top"/>
    </xf>
    <xf numFmtId="0" fontId="4" fillId="0" borderId="4" xfId="1" applyNumberFormat="1" applyFont="1" applyBorder="1" applyAlignment="1">
      <alignment wrapText="1"/>
    </xf>
    <xf numFmtId="0" fontId="4" fillId="0" borderId="4" xfId="1" applyNumberFormat="1" applyFont="1" applyBorder="1" applyAlignment="1">
      <alignment horizontal="left" vertical="top"/>
    </xf>
    <xf numFmtId="0" fontId="2" fillId="0" borderId="4" xfId="1" applyNumberFormat="1" applyFont="1" applyBorder="1"/>
    <xf numFmtId="0" fontId="2" fillId="0" borderId="4" xfId="5" applyFont="1" applyBorder="1" applyAlignment="1">
      <alignment vertical="top" wrapText="1"/>
    </xf>
    <xf numFmtId="0" fontId="4" fillId="0" borderId="4" xfId="5" applyFont="1" applyBorder="1"/>
    <xf numFmtId="0" fontId="2" fillId="0" borderId="4" xfId="1" applyNumberFormat="1" applyFont="1" applyBorder="1" applyAlignment="1">
      <alignment horizontal="left" vertical="top"/>
    </xf>
    <xf numFmtId="49" fontId="12" fillId="0" borderId="0" xfId="1" applyNumberFormat="1" applyFont="1" applyAlignment="1" applyProtection="1">
      <alignment horizontal="center"/>
      <protection locked="0"/>
    </xf>
    <xf numFmtId="49" fontId="3" fillId="0" borderId="0" xfId="1" applyNumberFormat="1" applyFont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center"/>
      <protection locked="0"/>
    </xf>
    <xf numFmtId="165" fontId="2" fillId="0" borderId="0" xfId="1" applyNumberFormat="1" applyFont="1" applyAlignment="1" applyProtection="1">
      <alignment horizontal="right"/>
      <protection locked="0"/>
    </xf>
    <xf numFmtId="0" fontId="2" fillId="0" borderId="4" xfId="5" applyFont="1" applyBorder="1" applyAlignment="1">
      <alignment vertical="center" wrapText="1"/>
    </xf>
    <xf numFmtId="0" fontId="2" fillId="0" borderId="4" xfId="1" applyNumberFormat="1" applyFont="1" applyBorder="1" applyAlignment="1">
      <alignment horizontal="center" vertical="center" wrapText="1"/>
    </xf>
    <xf numFmtId="1" fontId="3" fillId="0" borderId="0" xfId="1" applyNumberFormat="1" applyFont="1" applyFill="1" applyAlignment="1" applyProtection="1">
      <alignment horizontal="left"/>
      <protection locked="0"/>
    </xf>
    <xf numFmtId="166" fontId="2" fillId="0" borderId="0" xfId="1" applyNumberFormat="1" applyFont="1"/>
    <xf numFmtId="166" fontId="11" fillId="0" borderId="0" xfId="1" applyNumberFormat="1" applyFont="1"/>
    <xf numFmtId="0" fontId="12" fillId="0" borderId="0" xfId="1" applyNumberFormat="1" applyFont="1" applyAlignment="1" applyProtection="1">
      <alignment horizontal="right"/>
      <protection locked="0"/>
    </xf>
    <xf numFmtId="0" fontId="11" fillId="0" borderId="0" xfId="1" applyNumberFormat="1" applyFont="1" applyAlignment="1" applyProtection="1">
      <alignment horizontal="right"/>
      <protection locked="0"/>
    </xf>
    <xf numFmtId="0" fontId="11" fillId="0" borderId="0" xfId="1" applyNumberFormat="1" applyFont="1" applyProtection="1">
      <protection locked="0"/>
    </xf>
    <xf numFmtId="0" fontId="11" fillId="0" borderId="0" xfId="1" applyNumberFormat="1" applyFont="1" applyAlignment="1" applyProtection="1">
      <alignment wrapText="1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14" fontId="11" fillId="0" borderId="0" xfId="1" applyNumberFormat="1" applyFont="1" applyAlignment="1" applyProtection="1">
      <alignment horizontal="left" wrapText="1"/>
      <protection locked="0"/>
    </xf>
    <xf numFmtId="0" fontId="12" fillId="0" borderId="1" xfId="1" applyNumberFormat="1" applyFont="1" applyBorder="1" applyProtection="1">
      <protection locked="0"/>
    </xf>
    <xf numFmtId="0" fontId="12" fillId="0" borderId="1" xfId="1" applyNumberFormat="1" applyFont="1" applyBorder="1" applyAlignment="1" applyProtection="1">
      <alignment wrapText="1"/>
      <protection locked="0"/>
    </xf>
    <xf numFmtId="0" fontId="12" fillId="0" borderId="1" xfId="1" applyNumberFormat="1" applyFont="1" applyBorder="1" applyAlignment="1" applyProtection="1">
      <alignment horizontal="right"/>
      <protection locked="0"/>
    </xf>
    <xf numFmtId="0" fontId="12" fillId="0" borderId="4" xfId="1" applyNumberFormat="1" applyFont="1" applyBorder="1" applyAlignment="1" applyProtection="1">
      <alignment horizontal="center" vertical="center" wrapText="1"/>
      <protection locked="0"/>
    </xf>
    <xf numFmtId="0" fontId="11" fillId="0" borderId="4" xfId="1" applyNumberFormat="1" applyFont="1" applyBorder="1" applyAlignment="1">
      <alignment wrapText="1"/>
    </xf>
    <xf numFmtId="49" fontId="11" fillId="0" borderId="4" xfId="1" applyNumberFormat="1" applyFont="1" applyBorder="1" applyAlignment="1" applyProtection="1">
      <alignment horizontal="center" wrapText="1"/>
      <protection locked="0"/>
    </xf>
    <xf numFmtId="166" fontId="12" fillId="0" borderId="4" xfId="1" applyNumberFormat="1" applyFont="1" applyBorder="1" applyAlignment="1" applyProtection="1">
      <alignment wrapText="1"/>
      <protection locked="0"/>
    </xf>
    <xf numFmtId="166" fontId="12" fillId="0" borderId="4" xfId="1" quotePrefix="1" applyNumberFormat="1" applyFont="1" applyBorder="1" applyAlignment="1" applyProtection="1">
      <alignment wrapText="1"/>
      <protection locked="0"/>
    </xf>
    <xf numFmtId="0" fontId="12" fillId="0" borderId="4" xfId="1" applyNumberFormat="1" applyFont="1" applyBorder="1" applyAlignment="1">
      <alignment wrapText="1"/>
    </xf>
    <xf numFmtId="49" fontId="12" fillId="0" borderId="4" xfId="1" applyNumberFormat="1" applyFont="1" applyBorder="1" applyAlignment="1" applyProtection="1">
      <alignment horizontal="center" wrapText="1"/>
      <protection locked="0"/>
    </xf>
    <xf numFmtId="4" fontId="12" fillId="0" borderId="8" xfId="4" applyNumberFormat="1" applyFont="1" applyBorder="1" applyAlignment="1">
      <alignment vertical="top" wrapText="1"/>
    </xf>
    <xf numFmtId="166" fontId="12" fillId="0" borderId="4" xfId="1" quotePrefix="1" applyNumberFormat="1" applyFont="1" applyBorder="1" applyProtection="1">
      <protection locked="0"/>
    </xf>
    <xf numFmtId="166" fontId="12" fillId="0" borderId="4" xfId="1" applyNumberFormat="1" applyFont="1" applyBorder="1" applyProtection="1">
      <protection locked="0"/>
    </xf>
    <xf numFmtId="49" fontId="12" fillId="0" borderId="4" xfId="1" applyNumberFormat="1" applyFont="1" applyBorder="1" applyAlignment="1" applyProtection="1">
      <alignment horizontal="center" vertical="top" wrapText="1"/>
      <protection locked="0"/>
    </xf>
    <xf numFmtId="166" fontId="12" fillId="0" borderId="4" xfId="1" applyNumberFormat="1" applyFont="1" applyBorder="1" applyAlignment="1" applyProtection="1">
      <alignment vertical="top" wrapText="1"/>
      <protection locked="0"/>
    </xf>
    <xf numFmtId="166" fontId="12" fillId="0" borderId="4" xfId="1" quotePrefix="1" applyNumberFormat="1" applyFont="1" applyBorder="1" applyAlignment="1" applyProtection="1">
      <alignment vertical="top" wrapText="1"/>
      <protection locked="0"/>
    </xf>
    <xf numFmtId="166" fontId="12" fillId="0" borderId="4" xfId="1" quotePrefix="1" applyNumberFormat="1" applyFont="1" applyBorder="1" applyAlignment="1" applyProtection="1">
      <alignment horizontal="left" wrapText="1"/>
      <protection locked="0"/>
    </xf>
    <xf numFmtId="166" fontId="12" fillId="0" borderId="4" xfId="1" applyNumberFormat="1" applyFont="1" applyBorder="1" applyAlignment="1" applyProtection="1">
      <alignment horizontal="left" wrapText="1"/>
      <protection locked="0"/>
    </xf>
    <xf numFmtId="4" fontId="11" fillId="0" borderId="8" xfId="4" applyNumberFormat="1" applyFont="1" applyBorder="1" applyAlignment="1">
      <alignment vertical="top" wrapText="1"/>
    </xf>
    <xf numFmtId="49" fontId="12" fillId="0" borderId="4" xfId="1" applyNumberFormat="1" applyFont="1" applyFill="1" applyBorder="1" applyAlignment="1" applyProtection="1">
      <alignment horizontal="center" wrapText="1"/>
      <protection locked="0"/>
    </xf>
    <xf numFmtId="166" fontId="12" fillId="0" borderId="4" xfId="1" applyNumberFormat="1" applyFont="1" applyFill="1" applyBorder="1" applyAlignment="1" applyProtection="1">
      <alignment wrapText="1"/>
      <protection locked="0"/>
    </xf>
    <xf numFmtId="166" fontId="12" fillId="0" borderId="4" xfId="1" quotePrefix="1" applyNumberFormat="1" applyFont="1" applyFill="1" applyBorder="1" applyAlignment="1" applyProtection="1">
      <alignment wrapText="1"/>
      <protection locked="0"/>
    </xf>
    <xf numFmtId="166" fontId="12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2" fillId="0" borderId="4" xfId="1" quotePrefix="1" applyNumberFormat="1" applyFont="1" applyFill="1" applyBorder="1" applyProtection="1">
      <protection locked="0"/>
    </xf>
    <xf numFmtId="166" fontId="12" fillId="0" borderId="4" xfId="1" applyNumberFormat="1" applyFont="1" applyFill="1" applyBorder="1" applyProtection="1">
      <protection locked="0"/>
    </xf>
    <xf numFmtId="0" fontId="12" fillId="0" borderId="0" xfId="1" applyNumberFormat="1" applyFont="1" applyAlignment="1" applyProtection="1">
      <alignment horizontal="left" wrapText="1"/>
      <protection locked="0"/>
    </xf>
    <xf numFmtId="0" fontId="11" fillId="0" borderId="0" xfId="1" applyNumberFormat="1" applyFont="1" applyAlignment="1" applyProtection="1">
      <alignment horizontal="left" wrapText="1"/>
      <protection locked="0"/>
    </xf>
    <xf numFmtId="0" fontId="12" fillId="0" borderId="0" xfId="1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1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Protection="1">
      <protection locked="0"/>
    </xf>
    <xf numFmtId="164" fontId="1" fillId="0" borderId="0" xfId="0" applyFont="1" applyAlignment="1">
      <alignment horizontal="right"/>
    </xf>
    <xf numFmtId="0" fontId="14" fillId="0" borderId="0" xfId="1" applyNumberFormat="1" applyFont="1"/>
    <xf numFmtId="0" fontId="14" fillId="0" borderId="0" xfId="1" applyNumberFormat="1" applyFont="1" applyAlignment="1">
      <alignment horizontal="right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Protection="1">
      <protection locked="0"/>
    </xf>
    <xf numFmtId="49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center"/>
    </xf>
    <xf numFmtId="0" fontId="2" fillId="0" borderId="8" xfId="4" applyFont="1" applyBorder="1" applyAlignment="1">
      <alignment wrapText="1"/>
    </xf>
    <xf numFmtId="166" fontId="2" fillId="0" borderId="5" xfId="1" applyNumberFormat="1" applyFont="1" applyBorder="1" applyProtection="1">
      <protection locked="0"/>
    </xf>
    <xf numFmtId="0" fontId="4" fillId="0" borderId="8" xfId="4" applyFont="1" applyBorder="1" applyAlignment="1">
      <alignment wrapText="1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0" fontId="2" fillId="0" borderId="4" xfId="4" applyFont="1" applyBorder="1" applyAlignment="1">
      <alignment wrapText="1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4" applyFont="1" applyBorder="1" applyAlignment="1">
      <alignment wrapText="1"/>
    </xf>
    <xf numFmtId="0" fontId="2" fillId="0" borderId="4" xfId="4" applyFont="1" applyBorder="1"/>
    <xf numFmtId="0" fontId="4" fillId="0" borderId="4" xfId="4" applyFont="1" applyBorder="1"/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center"/>
      <protection locked="0"/>
    </xf>
    <xf numFmtId="166" fontId="16" fillId="0" borderId="4" xfId="1" applyNumberFormat="1" applyFont="1" applyBorder="1" applyAlignment="1" applyProtection="1">
      <alignment horizontal="right"/>
      <protection locked="0"/>
    </xf>
    <xf numFmtId="3" fontId="16" fillId="0" borderId="4" xfId="0" applyNumberFormat="1" applyFont="1" applyBorder="1" applyAlignment="1" applyProtection="1">
      <alignment horizontal="right" wrapText="1"/>
      <protection locked="0"/>
    </xf>
    <xf numFmtId="3" fontId="16" fillId="0" borderId="4" xfId="0" applyNumberFormat="1" applyFont="1" applyBorder="1" applyProtection="1">
      <protection locked="0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4" xfId="1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3" xfId="1" applyNumberFormat="1" applyFont="1" applyBorder="1" applyAlignment="1" applyProtection="1">
      <alignment horizontal="center" vertical="center" wrapText="1"/>
      <protection locked="0"/>
    </xf>
    <xf numFmtId="0" fontId="12" fillId="0" borderId="6" xfId="1" applyNumberFormat="1" applyFont="1" applyBorder="1" applyAlignment="1" applyProtection="1">
      <alignment horizontal="center" vertical="center" wrapText="1"/>
      <protection locked="0"/>
    </xf>
    <xf numFmtId="0" fontId="12" fillId="0" borderId="7" xfId="1" applyNumberFormat="1" applyFont="1" applyBorder="1" applyAlignment="1" applyProtection="1">
      <alignment horizontal="center" vertical="center" wrapText="1"/>
      <protection locked="0"/>
    </xf>
    <xf numFmtId="0" fontId="12" fillId="0" borderId="5" xfId="1" applyNumberFormat="1" applyFont="1" applyBorder="1" applyAlignment="1" applyProtection="1">
      <alignment horizontal="center" vertical="center" wrapText="1"/>
      <protection locked="0"/>
    </xf>
    <xf numFmtId="168" fontId="2" fillId="0" borderId="4" xfId="1" applyNumberFormat="1" applyFont="1" applyBorder="1" applyProtection="1">
      <protection locked="0"/>
    </xf>
  </cellXfs>
  <cellStyles count="6">
    <cellStyle name="Обычный" xfId="0" builtinId="0"/>
    <cellStyle name="Обычный 12" xfId="5"/>
    <cellStyle name="Обычный 2 2" xfId="1"/>
    <cellStyle name="Обычный 2 2 2 3" xfId="2"/>
    <cellStyle name="Обычный 2 2 3 2" xfId="4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topLeftCell="A133" zoomScale="90" zoomScaleNormal="90" workbookViewId="0">
      <selection activeCell="C131" sqref="C131:D135"/>
    </sheetView>
  </sheetViews>
  <sheetFormatPr defaultColWidth="9.44140625" defaultRowHeight="13.2" outlineLevelRow="2" x14ac:dyDescent="0.25"/>
  <cols>
    <col min="1" max="1" width="26.5546875" style="31" customWidth="1"/>
    <col min="2" max="2" width="7.5546875" style="6" customWidth="1"/>
    <col min="3" max="3" width="23.5546875" style="30" customWidth="1"/>
    <col min="4" max="4" width="22.33203125" style="27" customWidth="1"/>
    <col min="5" max="5" width="9.44140625" style="6" customWidth="1"/>
    <col min="6" max="6" width="9.44140625" style="6"/>
    <col min="7" max="7" width="24.33203125" style="6" bestFit="1" customWidth="1"/>
    <col min="8" max="8" width="25" style="6" bestFit="1" customWidth="1"/>
    <col min="9" max="16384" width="9.44140625" style="6"/>
  </cols>
  <sheetData>
    <row r="1" spans="1:4" x14ac:dyDescent="0.25">
      <c r="D1" s="1" t="s">
        <v>85</v>
      </c>
    </row>
    <row r="2" spans="1:4" x14ac:dyDescent="0.25">
      <c r="D2" s="1" t="s">
        <v>404</v>
      </c>
    </row>
    <row r="3" spans="1:4" x14ac:dyDescent="0.25">
      <c r="D3" s="1" t="s">
        <v>97</v>
      </c>
    </row>
    <row r="4" spans="1:4" x14ac:dyDescent="0.25">
      <c r="D4" s="1" t="s">
        <v>98</v>
      </c>
    </row>
    <row r="5" spans="1:4" x14ac:dyDescent="0.25">
      <c r="C5" s="177"/>
      <c r="D5" s="112" t="s">
        <v>99</v>
      </c>
    </row>
    <row r="6" spans="1:4" ht="15.6" x14ac:dyDescent="0.3">
      <c r="A6" s="31" t="s">
        <v>89</v>
      </c>
      <c r="C6" s="178" t="s">
        <v>100</v>
      </c>
      <c r="D6" s="2"/>
    </row>
    <row r="7" spans="1:4" ht="15.6" x14ac:dyDescent="0.3">
      <c r="A7" s="31" t="s">
        <v>90</v>
      </c>
      <c r="C7" s="208" t="s">
        <v>101</v>
      </c>
      <c r="D7" s="208"/>
    </row>
    <row r="8" spans="1:4" ht="15.6" x14ac:dyDescent="0.3">
      <c r="A8" s="31" t="s">
        <v>91</v>
      </c>
      <c r="C8" s="178" t="s">
        <v>102</v>
      </c>
      <c r="D8" s="2"/>
    </row>
    <row r="9" spans="1:4" ht="15.6" x14ac:dyDescent="0.3">
      <c r="A9" s="31" t="s">
        <v>92</v>
      </c>
      <c r="C9" s="178" t="s">
        <v>103</v>
      </c>
      <c r="D9" s="2"/>
    </row>
    <row r="10" spans="1:4" ht="15.6" x14ac:dyDescent="0.3">
      <c r="A10" s="31" t="s">
        <v>93</v>
      </c>
      <c r="C10" s="178" t="s">
        <v>104</v>
      </c>
      <c r="D10" s="2"/>
    </row>
    <row r="11" spans="1:4" ht="26.4" x14ac:dyDescent="0.3">
      <c r="A11" s="31" t="s">
        <v>94</v>
      </c>
      <c r="C11" s="115">
        <v>3845</v>
      </c>
      <c r="D11" s="2"/>
    </row>
    <row r="12" spans="1:4" ht="15.6" x14ac:dyDescent="0.3">
      <c r="A12" s="31" t="s">
        <v>95</v>
      </c>
      <c r="C12" s="178" t="s">
        <v>105</v>
      </c>
      <c r="D12" s="2"/>
    </row>
    <row r="13" spans="1:4" ht="15.6" x14ac:dyDescent="0.25">
      <c r="A13" s="31" t="s">
        <v>96</v>
      </c>
      <c r="C13" s="209" t="s">
        <v>107</v>
      </c>
      <c r="D13" s="209"/>
    </row>
    <row r="14" spans="1:4" x14ac:dyDescent="0.25">
      <c r="C14" s="22"/>
    </row>
    <row r="15" spans="1:4" ht="26.4" x14ac:dyDescent="0.25">
      <c r="A15" s="3" t="s">
        <v>108</v>
      </c>
      <c r="B15" s="4"/>
      <c r="C15" s="4"/>
      <c r="D15" s="4"/>
    </row>
    <row r="16" spans="1:4" x14ac:dyDescent="0.25">
      <c r="A16" s="3" t="s">
        <v>109</v>
      </c>
      <c r="B16" s="179"/>
      <c r="C16" s="34">
        <v>44469</v>
      </c>
      <c r="D16" s="179"/>
    </row>
    <row r="17" spans="1:4" x14ac:dyDescent="0.25">
      <c r="A17" s="5"/>
      <c r="B17" s="180"/>
      <c r="C17" s="180"/>
      <c r="D17" s="181" t="s">
        <v>106</v>
      </c>
    </row>
    <row r="18" spans="1:4" s="7" customFormat="1" ht="25.5" customHeight="1" x14ac:dyDescent="0.25">
      <c r="A18" s="210" t="s">
        <v>110</v>
      </c>
      <c r="B18" s="211" t="s">
        <v>111</v>
      </c>
      <c r="C18" s="212" t="s">
        <v>112</v>
      </c>
      <c r="D18" s="212" t="s">
        <v>113</v>
      </c>
    </row>
    <row r="19" spans="1:4" s="7" customFormat="1" x14ac:dyDescent="0.25">
      <c r="A19" s="210"/>
      <c r="B19" s="211"/>
      <c r="C19" s="213"/>
      <c r="D19" s="212"/>
    </row>
    <row r="20" spans="1:4" s="8" customFormat="1" x14ac:dyDescent="0.25">
      <c r="A20" s="63" t="s">
        <v>118</v>
      </c>
      <c r="B20" s="100"/>
      <c r="C20" s="182"/>
      <c r="D20" s="182"/>
    </row>
    <row r="21" spans="1:4" x14ac:dyDescent="0.25">
      <c r="A21" s="183" t="s">
        <v>119</v>
      </c>
      <c r="B21" s="14" t="s">
        <v>0</v>
      </c>
      <c r="C21" s="202">
        <v>9677335</v>
      </c>
      <c r="D21" s="202">
        <v>11793503</v>
      </c>
    </row>
    <row r="22" spans="1:4" ht="26.4" outlineLevel="1" x14ac:dyDescent="0.25">
      <c r="A22" s="13" t="s">
        <v>120</v>
      </c>
      <c r="B22" s="14" t="s">
        <v>1</v>
      </c>
      <c r="C22" s="184">
        <f>SUM(C23:C27)</f>
        <v>411792</v>
      </c>
      <c r="D22" s="184">
        <f>SUM(D23:D27)</f>
        <v>413578</v>
      </c>
    </row>
    <row r="23" spans="1:4" ht="26.4" outlineLevel="1" x14ac:dyDescent="0.25">
      <c r="A23" s="13" t="s">
        <v>136</v>
      </c>
      <c r="B23" s="14"/>
      <c r="C23" s="199"/>
      <c r="D23" s="199"/>
    </row>
    <row r="24" spans="1:4" outlineLevel="1" x14ac:dyDescent="0.25">
      <c r="A24" s="13" t="s">
        <v>144</v>
      </c>
      <c r="B24" s="14"/>
      <c r="C24" s="184">
        <v>336075</v>
      </c>
      <c r="D24" s="184">
        <v>333898</v>
      </c>
    </row>
    <row r="25" spans="1:4" ht="39.6" outlineLevel="1" x14ac:dyDescent="0.25">
      <c r="A25" s="13" t="s">
        <v>135</v>
      </c>
      <c r="B25" s="14"/>
      <c r="C25" s="184"/>
      <c r="D25" s="184"/>
    </row>
    <row r="26" spans="1:4" ht="26.4" outlineLevel="1" x14ac:dyDescent="0.25">
      <c r="A26" s="13" t="s">
        <v>138</v>
      </c>
      <c r="B26" s="14"/>
      <c r="C26" s="184">
        <v>72423</v>
      </c>
      <c r="D26" s="184">
        <v>78957</v>
      </c>
    </row>
    <row r="27" spans="1:4" outlineLevel="1" x14ac:dyDescent="0.25">
      <c r="A27" s="13" t="s">
        <v>137</v>
      </c>
      <c r="B27" s="14"/>
      <c r="C27" s="184">
        <v>3294</v>
      </c>
      <c r="D27" s="184">
        <v>723</v>
      </c>
    </row>
    <row r="28" spans="1:4" ht="39.6" x14ac:dyDescent="0.25">
      <c r="A28" s="13" t="s">
        <v>134</v>
      </c>
      <c r="B28" s="14" t="s">
        <v>2</v>
      </c>
      <c r="C28" s="184"/>
      <c r="D28" s="184"/>
    </row>
    <row r="29" spans="1:4" ht="39.6" x14ac:dyDescent="0.25">
      <c r="A29" s="13" t="s">
        <v>133</v>
      </c>
      <c r="B29" s="14" t="s">
        <v>3</v>
      </c>
      <c r="C29" s="184"/>
      <c r="D29" s="184"/>
    </row>
    <row r="30" spans="1:4" x14ac:dyDescent="0.25">
      <c r="A30" s="13" t="s">
        <v>132</v>
      </c>
      <c r="B30" s="14" t="s">
        <v>4</v>
      </c>
      <c r="C30" s="184"/>
      <c r="D30" s="184"/>
    </row>
    <row r="31" spans="1:4" x14ac:dyDescent="0.25">
      <c r="A31" s="13" t="s">
        <v>131</v>
      </c>
      <c r="B31" s="14" t="s">
        <v>5</v>
      </c>
      <c r="C31" s="18"/>
      <c r="D31" s="18"/>
    </row>
    <row r="32" spans="1:4" ht="26.4" x14ac:dyDescent="0.25">
      <c r="A32" s="13" t="s">
        <v>130</v>
      </c>
      <c r="B32" s="14" t="s">
        <v>6</v>
      </c>
      <c r="C32" s="15">
        <f>SUM(C33:C34)</f>
        <v>8064567</v>
      </c>
      <c r="D32" s="15">
        <f>SUM(D33:D34)</f>
        <v>5775925</v>
      </c>
    </row>
    <row r="33" spans="1:6" s="10" customFormat="1" outlineLevel="1" x14ac:dyDescent="0.25">
      <c r="A33" s="12" t="s">
        <v>129</v>
      </c>
      <c r="B33" s="9"/>
      <c r="C33" s="11">
        <v>8042497</v>
      </c>
      <c r="D33" s="11">
        <v>5753177</v>
      </c>
      <c r="E33" s="6"/>
      <c r="F33" s="6"/>
    </row>
    <row r="34" spans="1:6" s="10" customFormat="1" outlineLevel="1" x14ac:dyDescent="0.25">
      <c r="A34" s="12" t="s">
        <v>128</v>
      </c>
      <c r="B34" s="9"/>
      <c r="C34" s="11">
        <v>22070</v>
      </c>
      <c r="D34" s="11">
        <v>22748</v>
      </c>
      <c r="E34" s="6"/>
      <c r="F34" s="6"/>
    </row>
    <row r="35" spans="1:6" x14ac:dyDescent="0.25">
      <c r="A35" s="13" t="s">
        <v>126</v>
      </c>
      <c r="B35" s="14" t="s">
        <v>7</v>
      </c>
      <c r="C35" s="184">
        <v>8983</v>
      </c>
      <c r="D35" s="184">
        <v>9488</v>
      </c>
    </row>
    <row r="36" spans="1:6" ht="26.4" x14ac:dyDescent="0.25">
      <c r="A36" s="13" t="s">
        <v>125</v>
      </c>
      <c r="B36" s="14" t="s">
        <v>8</v>
      </c>
      <c r="C36" s="184"/>
      <c r="D36" s="184"/>
    </row>
    <row r="37" spans="1:6" x14ac:dyDescent="0.25">
      <c r="A37" s="13" t="s">
        <v>124</v>
      </c>
      <c r="B37" s="14" t="s">
        <v>9</v>
      </c>
      <c r="C37" s="184">
        <v>1015281</v>
      </c>
      <c r="D37" s="184">
        <v>747751</v>
      </c>
    </row>
    <row r="38" spans="1:6" x14ac:dyDescent="0.25">
      <c r="A38" s="13" t="s">
        <v>123</v>
      </c>
      <c r="B38" s="165" t="s">
        <v>10</v>
      </c>
      <c r="C38" s="184">
        <v>27485149</v>
      </c>
      <c r="D38" s="184">
        <v>24226219</v>
      </c>
    </row>
    <row r="39" spans="1:6" x14ac:dyDescent="0.25">
      <c r="A39" s="13" t="s">
        <v>122</v>
      </c>
      <c r="B39" s="165" t="s">
        <v>11</v>
      </c>
      <c r="C39" s="184"/>
      <c r="D39" s="184"/>
    </row>
    <row r="40" spans="1:6" x14ac:dyDescent="0.25">
      <c r="A40" s="13" t="s">
        <v>121</v>
      </c>
      <c r="B40" s="165" t="s">
        <v>12</v>
      </c>
      <c r="C40" s="184">
        <f>C41+C42</f>
        <v>3344677</v>
      </c>
      <c r="D40" s="184">
        <f>D41+D42</f>
        <v>3085427</v>
      </c>
    </row>
    <row r="41" spans="1:6" x14ac:dyDescent="0.25">
      <c r="A41" s="17" t="s">
        <v>121</v>
      </c>
      <c r="B41" s="165"/>
      <c r="C41" s="184">
        <v>1073656</v>
      </c>
      <c r="D41" s="184">
        <v>1129529</v>
      </c>
    </row>
    <row r="42" spans="1:6" x14ac:dyDescent="0.25">
      <c r="A42" s="17" t="s">
        <v>127</v>
      </c>
      <c r="B42" s="165"/>
      <c r="C42" s="184">
        <v>2271021</v>
      </c>
      <c r="D42" s="184">
        <v>1955898</v>
      </c>
    </row>
    <row r="43" spans="1:6" s="8" customFormat="1" ht="26.4" x14ac:dyDescent="0.25">
      <c r="A43" s="185" t="s">
        <v>139</v>
      </c>
      <c r="B43" s="186">
        <v>100</v>
      </c>
      <c r="C43" s="187">
        <f>C21+C22+SUM(C28:C31,C32,C35:C40)</f>
        <v>50007784</v>
      </c>
      <c r="D43" s="187">
        <f>D21+D22+SUM(D28:D31,D32,D35:D40)</f>
        <v>46051891</v>
      </c>
      <c r="E43" s="6"/>
      <c r="F43" s="6"/>
    </row>
    <row r="44" spans="1:6" s="8" customFormat="1" ht="26.4" x14ac:dyDescent="0.25">
      <c r="A44" s="188" t="s">
        <v>140</v>
      </c>
      <c r="B44" s="186">
        <v>101</v>
      </c>
      <c r="C44" s="182"/>
      <c r="D44" s="182"/>
      <c r="E44" s="6"/>
      <c r="F44" s="6"/>
    </row>
    <row r="45" spans="1:6" s="8" customFormat="1" x14ac:dyDescent="0.25">
      <c r="A45" s="185" t="s">
        <v>141</v>
      </c>
      <c r="B45" s="186"/>
      <c r="C45" s="182"/>
      <c r="D45" s="182"/>
      <c r="E45" s="6"/>
      <c r="F45" s="6"/>
    </row>
    <row r="46" spans="1:6" ht="26.4" x14ac:dyDescent="0.25">
      <c r="A46" s="13" t="s">
        <v>120</v>
      </c>
      <c r="B46" s="14">
        <v>110</v>
      </c>
      <c r="C46" s="184">
        <f>SUM(C47:C52)</f>
        <v>206760</v>
      </c>
      <c r="D46" s="184">
        <f>SUM(D47:D52)</f>
        <v>318249</v>
      </c>
    </row>
    <row r="47" spans="1:6" ht="26.4" outlineLevel="1" x14ac:dyDescent="0.25">
      <c r="A47" s="13" t="s">
        <v>211</v>
      </c>
      <c r="B47" s="14"/>
      <c r="C47" s="184"/>
      <c r="D47" s="184"/>
    </row>
    <row r="48" spans="1:6" ht="26.4" outlineLevel="1" x14ac:dyDescent="0.25">
      <c r="A48" s="13" t="s">
        <v>212</v>
      </c>
      <c r="B48" s="14"/>
      <c r="C48" s="184">
        <v>61854</v>
      </c>
      <c r="D48" s="184">
        <v>58748</v>
      </c>
    </row>
    <row r="49" spans="1:6" outlineLevel="1" x14ac:dyDescent="0.25">
      <c r="A49" s="13" t="s">
        <v>145</v>
      </c>
      <c r="B49" s="14"/>
      <c r="C49" s="184"/>
      <c r="D49" s="184">
        <v>95993</v>
      </c>
    </row>
    <row r="50" spans="1:6" ht="39.6" outlineLevel="1" x14ac:dyDescent="0.25">
      <c r="A50" s="13" t="s">
        <v>135</v>
      </c>
      <c r="B50" s="14"/>
      <c r="C50" s="184"/>
      <c r="D50" s="184">
        <v>0</v>
      </c>
    </row>
    <row r="51" spans="1:6" ht="26.4" outlineLevel="1" x14ac:dyDescent="0.25">
      <c r="A51" s="13" t="s">
        <v>138</v>
      </c>
      <c r="B51" s="14"/>
      <c r="C51" s="184">
        <v>144906</v>
      </c>
      <c r="D51" s="184">
        <v>163508</v>
      </c>
    </row>
    <row r="52" spans="1:6" outlineLevel="1" x14ac:dyDescent="0.25">
      <c r="A52" s="13" t="s">
        <v>142</v>
      </c>
      <c r="B52" s="14"/>
      <c r="C52" s="184"/>
      <c r="D52" s="184"/>
    </row>
    <row r="53" spans="1:6" ht="39.6" x14ac:dyDescent="0.25">
      <c r="A53" s="13" t="s">
        <v>146</v>
      </c>
      <c r="B53" s="14">
        <v>111</v>
      </c>
      <c r="C53" s="184"/>
      <c r="D53" s="184"/>
    </row>
    <row r="54" spans="1:6" ht="39.6" x14ac:dyDescent="0.25">
      <c r="A54" s="13" t="s">
        <v>133</v>
      </c>
      <c r="B54" s="14">
        <v>112</v>
      </c>
      <c r="C54" s="184"/>
      <c r="D54" s="184"/>
    </row>
    <row r="55" spans="1:6" x14ac:dyDescent="0.25">
      <c r="A55" s="13" t="s">
        <v>147</v>
      </c>
      <c r="B55" s="14">
        <v>113</v>
      </c>
      <c r="C55" s="184"/>
      <c r="D55" s="184"/>
    </row>
    <row r="56" spans="1:6" ht="26.4" x14ac:dyDescent="0.25">
      <c r="A56" s="13" t="s">
        <v>213</v>
      </c>
      <c r="B56" s="14">
        <v>114</v>
      </c>
      <c r="C56" s="15">
        <v>0</v>
      </c>
      <c r="D56" s="15">
        <v>0</v>
      </c>
    </row>
    <row r="57" spans="1:6" s="10" customFormat="1" ht="26.4" x14ac:dyDescent="0.25">
      <c r="A57" s="13" t="s">
        <v>148</v>
      </c>
      <c r="B57" s="14">
        <v>115</v>
      </c>
      <c r="C57" s="11">
        <f>SUM(C58:C59)</f>
        <v>5174926</v>
      </c>
      <c r="D57" s="11">
        <f>SUM(D58:D59)</f>
        <v>6901139</v>
      </c>
      <c r="E57" s="6"/>
      <c r="F57" s="6"/>
    </row>
    <row r="58" spans="1:6" s="10" customFormat="1" outlineLevel="1" x14ac:dyDescent="0.25">
      <c r="A58" s="99" t="s">
        <v>149</v>
      </c>
      <c r="B58" s="14"/>
      <c r="C58" s="11">
        <v>1894270</v>
      </c>
      <c r="D58" s="11">
        <v>2264895</v>
      </c>
      <c r="E58" s="6"/>
      <c r="F58" s="6"/>
    </row>
    <row r="59" spans="1:6" s="10" customFormat="1" outlineLevel="1" x14ac:dyDescent="0.25">
      <c r="A59" s="99" t="s">
        <v>150</v>
      </c>
      <c r="B59" s="14"/>
      <c r="C59" s="11">
        <v>3280656</v>
      </c>
      <c r="D59" s="11">
        <v>4636244</v>
      </c>
      <c r="E59" s="6"/>
      <c r="F59" s="6"/>
    </row>
    <row r="60" spans="1:6" s="10" customFormat="1" x14ac:dyDescent="0.25">
      <c r="A60" s="16" t="s">
        <v>151</v>
      </c>
      <c r="B60" s="14">
        <v>116</v>
      </c>
      <c r="C60" s="11"/>
      <c r="D60" s="11"/>
      <c r="E60" s="6"/>
      <c r="F60" s="6"/>
    </row>
    <row r="61" spans="1:6" ht="26.4" x14ac:dyDescent="0.25">
      <c r="A61" s="13" t="s">
        <v>152</v>
      </c>
      <c r="B61" s="14">
        <v>117</v>
      </c>
      <c r="C61" s="18">
        <f>SUM(C62:C63)</f>
        <v>0</v>
      </c>
      <c r="D61" s="18">
        <f>SUM(D62:D63)</f>
        <v>0</v>
      </c>
    </row>
    <row r="62" spans="1:6" s="10" customFormat="1" outlineLevel="1" x14ac:dyDescent="0.25">
      <c r="A62" s="12" t="s">
        <v>129</v>
      </c>
      <c r="B62" s="9"/>
      <c r="C62" s="11"/>
      <c r="D62" s="11"/>
      <c r="E62" s="6"/>
      <c r="F62" s="6"/>
    </row>
    <row r="63" spans="1:6" s="10" customFormat="1" outlineLevel="1" x14ac:dyDescent="0.25">
      <c r="A63" s="12" t="s">
        <v>128</v>
      </c>
      <c r="B63" s="9"/>
      <c r="C63" s="11"/>
      <c r="D63" s="11"/>
      <c r="E63" s="6"/>
      <c r="F63" s="6"/>
    </row>
    <row r="64" spans="1:6" s="10" customFormat="1" x14ac:dyDescent="0.25">
      <c r="A64" s="16" t="s">
        <v>153</v>
      </c>
      <c r="B64" s="14">
        <v>118</v>
      </c>
      <c r="C64" s="11"/>
      <c r="D64" s="11"/>
      <c r="E64" s="6"/>
      <c r="F64" s="6"/>
    </row>
    <row r="65" spans="1:6" s="10" customFormat="1" x14ac:dyDescent="0.25">
      <c r="A65" s="16" t="s">
        <v>154</v>
      </c>
      <c r="B65" s="14">
        <v>119</v>
      </c>
      <c r="C65" s="11"/>
      <c r="D65" s="11"/>
      <c r="E65" s="6"/>
      <c r="F65" s="6"/>
    </row>
    <row r="66" spans="1:6" x14ac:dyDescent="0.25">
      <c r="A66" s="189" t="s">
        <v>155</v>
      </c>
      <c r="B66" s="14">
        <v>120</v>
      </c>
      <c r="C66" s="184"/>
      <c r="D66" s="184"/>
    </row>
    <row r="67" spans="1:6" x14ac:dyDescent="0.25">
      <c r="A67" s="189" t="s">
        <v>156</v>
      </c>
      <c r="B67" s="14">
        <v>121</v>
      </c>
      <c r="C67" s="184">
        <v>25054581</v>
      </c>
      <c r="D67" s="184">
        <v>25026882</v>
      </c>
    </row>
    <row r="68" spans="1:6" x14ac:dyDescent="0.25">
      <c r="A68" s="13" t="s">
        <v>157</v>
      </c>
      <c r="B68" s="14">
        <v>122</v>
      </c>
      <c r="C68" s="184">
        <v>177519</v>
      </c>
      <c r="D68" s="184">
        <v>155390</v>
      </c>
    </row>
    <row r="69" spans="1:6" x14ac:dyDescent="0.25">
      <c r="A69" s="189" t="s">
        <v>158</v>
      </c>
      <c r="B69" s="14">
        <v>123</v>
      </c>
      <c r="C69" s="184"/>
      <c r="D69" s="184"/>
    </row>
    <row r="70" spans="1:6" x14ac:dyDescent="0.25">
      <c r="A70" s="189" t="s">
        <v>159</v>
      </c>
      <c r="B70" s="14">
        <v>124</v>
      </c>
      <c r="C70" s="184">
        <v>317426</v>
      </c>
      <c r="D70" s="184">
        <v>329822</v>
      </c>
    </row>
    <row r="71" spans="1:6" x14ac:dyDescent="0.25">
      <c r="A71" s="189" t="s">
        <v>160</v>
      </c>
      <c r="B71" s="14">
        <v>125</v>
      </c>
      <c r="C71" s="184">
        <v>2320577</v>
      </c>
      <c r="D71" s="184">
        <v>403853</v>
      </c>
    </row>
    <row r="72" spans="1:6" x14ac:dyDescent="0.25">
      <c r="A72" s="189" t="s">
        <v>161</v>
      </c>
      <c r="B72" s="14">
        <v>126</v>
      </c>
      <c r="C72" s="184">
        <v>21446</v>
      </c>
      <c r="D72" s="184">
        <v>22336</v>
      </c>
    </row>
    <row r="73" spans="1:6" x14ac:dyDescent="0.25">
      <c r="A73" s="189" t="s">
        <v>162</v>
      </c>
      <c r="B73" s="14">
        <v>127</v>
      </c>
      <c r="C73" s="18">
        <f>SUM(C74:C76)</f>
        <v>7047449</v>
      </c>
      <c r="D73" s="18">
        <f>SUM(D74:D76)</f>
        <v>6876591</v>
      </c>
    </row>
    <row r="74" spans="1:6" outlineLevel="1" x14ac:dyDescent="0.25">
      <c r="A74" s="99" t="s">
        <v>163</v>
      </c>
      <c r="B74" s="9"/>
      <c r="C74" s="11">
        <v>1490463</v>
      </c>
      <c r="D74" s="11">
        <v>1308549</v>
      </c>
    </row>
    <row r="75" spans="1:6" outlineLevel="1" x14ac:dyDescent="0.25">
      <c r="A75" s="99" t="s">
        <v>162</v>
      </c>
      <c r="B75" s="9"/>
      <c r="C75" s="11">
        <v>5556986</v>
      </c>
      <c r="D75" s="11">
        <v>5568042</v>
      </c>
    </row>
    <row r="76" spans="1:6" outlineLevel="1" x14ac:dyDescent="0.25">
      <c r="A76" s="17" t="s">
        <v>127</v>
      </c>
      <c r="B76" s="9"/>
      <c r="C76" s="11"/>
      <c r="D76" s="11"/>
    </row>
    <row r="77" spans="1:6" s="8" customFormat="1" x14ac:dyDescent="0.25">
      <c r="A77" s="190" t="s">
        <v>164</v>
      </c>
      <c r="B77" s="186">
        <v>200</v>
      </c>
      <c r="C77" s="187">
        <f>SUM(C46,C53:C57,C60,C61,C64:C73)</f>
        <v>40320684</v>
      </c>
      <c r="D77" s="187">
        <f>SUM(D46,D53:D57,D60,D61,D64:D73)</f>
        <v>40034262</v>
      </c>
      <c r="E77" s="6"/>
      <c r="F77" s="6"/>
    </row>
    <row r="78" spans="1:6" s="8" customFormat="1" x14ac:dyDescent="0.25">
      <c r="A78" s="190" t="s">
        <v>165</v>
      </c>
      <c r="B78" s="100"/>
      <c r="C78" s="187">
        <f>C77+C44+C43</f>
        <v>90328468</v>
      </c>
      <c r="D78" s="187">
        <f>D77+D44+D43</f>
        <v>86086153</v>
      </c>
      <c r="E78" s="6"/>
      <c r="F78" s="6"/>
    </row>
    <row r="79" spans="1:6" s="19" customFormat="1" ht="26.4" x14ac:dyDescent="0.25">
      <c r="A79" s="191" t="s">
        <v>166</v>
      </c>
      <c r="B79" s="192" t="s">
        <v>111</v>
      </c>
      <c r="C79" s="193"/>
      <c r="D79" s="193"/>
      <c r="E79" s="6"/>
      <c r="F79" s="6"/>
    </row>
    <row r="80" spans="1:6" s="8" customFormat="1" x14ac:dyDescent="0.25">
      <c r="A80" s="185" t="s">
        <v>167</v>
      </c>
      <c r="B80" s="100"/>
      <c r="C80" s="182"/>
      <c r="D80" s="182"/>
      <c r="E80" s="6"/>
      <c r="F80" s="6"/>
    </row>
    <row r="81" spans="1:6" ht="26.4" x14ac:dyDescent="0.25">
      <c r="A81" s="13" t="s">
        <v>169</v>
      </c>
      <c r="B81" s="14">
        <v>210</v>
      </c>
      <c r="C81" s="18">
        <f>SUM(C82:C85)</f>
        <v>188940</v>
      </c>
      <c r="D81" s="18">
        <f>SUM(D82:D85)</f>
        <v>241131</v>
      </c>
    </row>
    <row r="82" spans="1:6" s="10" customFormat="1" outlineLevel="2" x14ac:dyDescent="0.25">
      <c r="A82" s="12" t="s">
        <v>168</v>
      </c>
      <c r="B82" s="9"/>
      <c r="C82" s="11"/>
      <c r="D82" s="11"/>
      <c r="E82" s="6"/>
      <c r="F82" s="6"/>
    </row>
    <row r="83" spans="1:6" s="10" customFormat="1" outlineLevel="2" x14ac:dyDescent="0.25">
      <c r="A83" s="20" t="s">
        <v>170</v>
      </c>
      <c r="B83" s="9"/>
      <c r="C83" s="11">
        <v>19046</v>
      </c>
      <c r="D83" s="11">
        <v>12793</v>
      </c>
      <c r="E83" s="6"/>
      <c r="F83" s="6"/>
    </row>
    <row r="84" spans="1:6" s="10" customFormat="1" outlineLevel="2" x14ac:dyDescent="0.25">
      <c r="A84" s="12" t="s">
        <v>171</v>
      </c>
      <c r="B84" s="9"/>
      <c r="C84" s="11"/>
      <c r="D84" s="11"/>
      <c r="E84" s="6"/>
      <c r="F84" s="6"/>
    </row>
    <row r="85" spans="1:6" s="10" customFormat="1" outlineLevel="2" x14ac:dyDescent="0.25">
      <c r="A85" s="12" t="s">
        <v>172</v>
      </c>
      <c r="B85" s="9"/>
      <c r="C85" s="11">
        <v>169894</v>
      </c>
      <c r="D85" s="11">
        <v>228338</v>
      </c>
      <c r="E85" s="6"/>
      <c r="F85" s="6"/>
    </row>
    <row r="86" spans="1:6" s="10" customFormat="1" ht="39.6" outlineLevel="2" x14ac:dyDescent="0.25">
      <c r="A86" s="13" t="s">
        <v>173</v>
      </c>
      <c r="B86" s="14">
        <v>211</v>
      </c>
      <c r="C86" s="11"/>
      <c r="D86" s="11"/>
      <c r="E86" s="6"/>
      <c r="F86" s="6"/>
    </row>
    <row r="87" spans="1:6" x14ac:dyDescent="0.25">
      <c r="A87" s="13" t="s">
        <v>147</v>
      </c>
      <c r="B87" s="14">
        <v>212</v>
      </c>
      <c r="C87" s="184"/>
      <c r="D87" s="184"/>
    </row>
    <row r="88" spans="1:6" ht="26.4" x14ac:dyDescent="0.25">
      <c r="A88" s="13" t="s">
        <v>174</v>
      </c>
      <c r="B88" s="14">
        <v>213</v>
      </c>
      <c r="C88" s="18">
        <f>SUM(C89:C90)</f>
        <v>0</v>
      </c>
      <c r="D88" s="18">
        <f>SUM(D89:D90)</f>
        <v>0</v>
      </c>
    </row>
    <row r="89" spans="1:6" s="10" customFormat="1" outlineLevel="1" x14ac:dyDescent="0.25">
      <c r="A89" s="99" t="s">
        <v>175</v>
      </c>
      <c r="B89" s="9"/>
      <c r="C89" s="11"/>
      <c r="D89" s="11"/>
      <c r="E89" s="6"/>
      <c r="F89" s="6"/>
    </row>
    <row r="90" spans="1:6" s="10" customFormat="1" outlineLevel="1" x14ac:dyDescent="0.25">
      <c r="A90" s="12" t="s">
        <v>143</v>
      </c>
      <c r="B90" s="9"/>
      <c r="C90" s="11"/>
      <c r="D90" s="11"/>
      <c r="E90" s="6"/>
      <c r="F90" s="6"/>
    </row>
    <row r="91" spans="1:6" ht="26.4" x14ac:dyDescent="0.25">
      <c r="A91" s="13" t="s">
        <v>178</v>
      </c>
      <c r="B91" s="14">
        <v>214</v>
      </c>
      <c r="C91" s="18">
        <f>C92+C93</f>
        <v>3923371</v>
      </c>
      <c r="D91" s="18">
        <f>D92+D93</f>
        <v>2193258</v>
      </c>
    </row>
    <row r="92" spans="1:6" s="10" customFormat="1" outlineLevel="1" x14ac:dyDescent="0.25">
      <c r="A92" s="12" t="s">
        <v>177</v>
      </c>
      <c r="B92" s="9"/>
      <c r="C92" s="11">
        <v>3082297</v>
      </c>
      <c r="D92" s="11">
        <v>1339120</v>
      </c>
      <c r="E92" s="6"/>
      <c r="F92" s="6"/>
    </row>
    <row r="93" spans="1:6" s="10" customFormat="1" outlineLevel="1" x14ac:dyDescent="0.25">
      <c r="A93" s="12" t="s">
        <v>176</v>
      </c>
      <c r="B93" s="9"/>
      <c r="C93" s="11">
        <v>841074</v>
      </c>
      <c r="D93" s="11">
        <v>854138</v>
      </c>
      <c r="E93" s="6"/>
      <c r="F93" s="6"/>
    </row>
    <row r="94" spans="1:6" x14ac:dyDescent="0.25">
      <c r="A94" s="13" t="s">
        <v>179</v>
      </c>
      <c r="B94" s="14">
        <v>215</v>
      </c>
      <c r="C94" s="184">
        <v>1993264</v>
      </c>
      <c r="D94" s="184">
        <v>2196816</v>
      </c>
    </row>
    <row r="95" spans="1:6" x14ac:dyDescent="0.25">
      <c r="A95" s="13" t="s">
        <v>180</v>
      </c>
      <c r="B95" s="14">
        <v>216</v>
      </c>
      <c r="C95" s="184"/>
      <c r="D95" s="184">
        <v>34173</v>
      </c>
    </row>
    <row r="96" spans="1:6" x14ac:dyDescent="0.25">
      <c r="A96" s="13" t="s">
        <v>181</v>
      </c>
      <c r="B96" s="14">
        <v>217</v>
      </c>
      <c r="C96" s="184">
        <v>558755</v>
      </c>
      <c r="D96" s="184">
        <v>592581</v>
      </c>
    </row>
    <row r="97" spans="1:6" x14ac:dyDescent="0.25">
      <c r="A97" s="13" t="s">
        <v>182</v>
      </c>
      <c r="B97" s="14">
        <v>218</v>
      </c>
      <c r="C97" s="184">
        <v>3979</v>
      </c>
      <c r="D97" s="184">
        <v>1718</v>
      </c>
    </row>
    <row r="98" spans="1:6" ht="26.4" x14ac:dyDescent="0.25">
      <c r="A98" s="13" t="s">
        <v>183</v>
      </c>
      <c r="B98" s="14">
        <v>219</v>
      </c>
      <c r="C98" s="184">
        <v>1062492</v>
      </c>
      <c r="D98" s="184">
        <v>817769</v>
      </c>
    </row>
    <row r="99" spans="1:6" x14ac:dyDescent="0.25">
      <c r="A99" s="13" t="s">
        <v>184</v>
      </c>
      <c r="B99" s="14">
        <v>220</v>
      </c>
      <c r="C99" s="199"/>
      <c r="D99" s="199"/>
    </row>
    <row r="100" spans="1:6" x14ac:dyDescent="0.25">
      <c r="A100" s="13" t="s">
        <v>185</v>
      </c>
      <c r="B100" s="14">
        <v>221</v>
      </c>
      <c r="C100" s="199"/>
      <c r="D100" s="184">
        <v>50321</v>
      </c>
    </row>
    <row r="101" spans="1:6" x14ac:dyDescent="0.25">
      <c r="A101" s="13" t="s">
        <v>186</v>
      </c>
      <c r="B101" s="14">
        <v>222</v>
      </c>
      <c r="C101" s="184">
        <f>C102+C103</f>
        <v>997312</v>
      </c>
      <c r="D101" s="184">
        <f>D102+D103</f>
        <v>917269</v>
      </c>
    </row>
    <row r="102" spans="1:6" x14ac:dyDescent="0.25">
      <c r="A102" s="12" t="s">
        <v>186</v>
      </c>
      <c r="B102" s="14"/>
      <c r="C102" s="184">
        <v>471314</v>
      </c>
      <c r="D102" s="184">
        <v>347052</v>
      </c>
    </row>
    <row r="103" spans="1:6" x14ac:dyDescent="0.25">
      <c r="A103" s="12" t="s">
        <v>127</v>
      </c>
      <c r="B103" s="14"/>
      <c r="C103" s="184">
        <v>525998</v>
      </c>
      <c r="D103" s="184">
        <v>570217</v>
      </c>
    </row>
    <row r="104" spans="1:6" s="8" customFormat="1" ht="26.4" x14ac:dyDescent="0.25">
      <c r="A104" s="185" t="s">
        <v>187</v>
      </c>
      <c r="B104" s="186">
        <v>300</v>
      </c>
      <c r="C104" s="187">
        <f>SUM(C81,C86:C88,C91,C94:C101)</f>
        <v>8728113</v>
      </c>
      <c r="D104" s="187">
        <f>SUM(D81,D86:D88,D91,D94:D101)</f>
        <v>7045036</v>
      </c>
      <c r="E104" s="6"/>
      <c r="F104" s="6"/>
    </row>
    <row r="105" spans="1:6" s="8" customFormat="1" ht="26.4" x14ac:dyDescent="0.25">
      <c r="A105" s="185" t="s">
        <v>188</v>
      </c>
      <c r="B105" s="186">
        <v>301</v>
      </c>
      <c r="C105" s="182"/>
      <c r="D105" s="182"/>
      <c r="E105" s="6"/>
      <c r="F105" s="6"/>
    </row>
    <row r="106" spans="1:6" s="8" customFormat="1" x14ac:dyDescent="0.25">
      <c r="A106" s="185" t="s">
        <v>189</v>
      </c>
      <c r="B106" s="100"/>
      <c r="C106" s="182"/>
      <c r="D106" s="182"/>
      <c r="E106" s="6"/>
      <c r="F106" s="6"/>
    </row>
    <row r="107" spans="1:6" ht="26.4" x14ac:dyDescent="0.25">
      <c r="A107" s="13" t="s">
        <v>190</v>
      </c>
      <c r="B107" s="14">
        <v>310</v>
      </c>
      <c r="C107" s="194">
        <f>SUM(C108:C111)</f>
        <v>447875</v>
      </c>
      <c r="D107" s="194">
        <f>SUM(D108:D111)</f>
        <v>421813</v>
      </c>
    </row>
    <row r="108" spans="1:6" s="10" customFormat="1" outlineLevel="2" x14ac:dyDescent="0.25">
      <c r="A108" s="17" t="s">
        <v>191</v>
      </c>
      <c r="B108" s="9"/>
      <c r="C108" s="11"/>
      <c r="D108" s="11"/>
      <c r="E108" s="6"/>
      <c r="F108" s="6"/>
    </row>
    <row r="109" spans="1:6" s="10" customFormat="1" ht="39.6" outlineLevel="2" x14ac:dyDescent="0.25">
      <c r="A109" s="21" t="s">
        <v>192</v>
      </c>
      <c r="B109" s="9"/>
      <c r="C109" s="11">
        <v>183048</v>
      </c>
      <c r="D109" s="11">
        <v>156986</v>
      </c>
      <c r="E109" s="6"/>
      <c r="F109" s="6"/>
    </row>
    <row r="110" spans="1:6" s="10" customFormat="1" outlineLevel="2" x14ac:dyDescent="0.25">
      <c r="A110" s="17" t="s">
        <v>193</v>
      </c>
      <c r="B110" s="9"/>
      <c r="C110" s="11"/>
      <c r="D110" s="11"/>
      <c r="E110" s="6"/>
      <c r="F110" s="6"/>
    </row>
    <row r="111" spans="1:6" s="10" customFormat="1" outlineLevel="2" x14ac:dyDescent="0.25">
      <c r="A111" s="12" t="s">
        <v>194</v>
      </c>
      <c r="B111" s="9"/>
      <c r="C111" s="11">
        <v>264827</v>
      </c>
      <c r="D111" s="11">
        <v>264827</v>
      </c>
      <c r="E111" s="6"/>
      <c r="F111" s="6"/>
    </row>
    <row r="112" spans="1:6" s="10" customFormat="1" ht="39.6" outlineLevel="2" x14ac:dyDescent="0.25">
      <c r="A112" s="13" t="s">
        <v>195</v>
      </c>
      <c r="B112" s="14">
        <v>311</v>
      </c>
      <c r="C112" s="11"/>
      <c r="D112" s="11"/>
      <c r="E112" s="6"/>
      <c r="F112" s="6"/>
    </row>
    <row r="113" spans="1:6" x14ac:dyDescent="0.25">
      <c r="A113" s="13" t="s">
        <v>147</v>
      </c>
      <c r="B113" s="14">
        <v>312</v>
      </c>
      <c r="C113" s="184"/>
      <c r="D113" s="184"/>
    </row>
    <row r="114" spans="1:6" ht="26.4" x14ac:dyDescent="0.25">
      <c r="A114" s="13" t="s">
        <v>196</v>
      </c>
      <c r="B114" s="14">
        <v>313</v>
      </c>
      <c r="C114" s="194">
        <f>SUM(C115:C116)</f>
        <v>171442</v>
      </c>
      <c r="D114" s="194">
        <f>SUM(D115:D116)</f>
        <v>201740</v>
      </c>
    </row>
    <row r="115" spans="1:6" s="10" customFormat="1" outlineLevel="1" x14ac:dyDescent="0.25">
      <c r="A115" s="99" t="s">
        <v>175</v>
      </c>
      <c r="B115" s="9"/>
      <c r="C115" s="11"/>
      <c r="D115" s="11"/>
      <c r="E115" s="6"/>
      <c r="F115" s="6"/>
    </row>
    <row r="116" spans="1:6" s="10" customFormat="1" outlineLevel="1" x14ac:dyDescent="0.25">
      <c r="A116" s="12" t="s">
        <v>143</v>
      </c>
      <c r="B116" s="9"/>
      <c r="C116" s="11">
        <v>171442</v>
      </c>
      <c r="D116" s="11">
        <v>201740</v>
      </c>
      <c r="E116" s="6"/>
      <c r="F116" s="6"/>
    </row>
    <row r="117" spans="1:6" ht="26.4" x14ac:dyDescent="0.25">
      <c r="A117" s="13" t="s">
        <v>197</v>
      </c>
      <c r="B117" s="14">
        <v>314</v>
      </c>
      <c r="C117" s="194">
        <f>SUM(C118:C119)</f>
        <v>0</v>
      </c>
      <c r="D117" s="194">
        <f>SUM(D118:D119)</f>
        <v>0</v>
      </c>
    </row>
    <row r="118" spans="1:6" s="10" customFormat="1" outlineLevel="1" x14ac:dyDescent="0.25">
      <c r="A118" s="99" t="s">
        <v>177</v>
      </c>
      <c r="B118" s="9"/>
      <c r="C118" s="11"/>
      <c r="D118" s="11"/>
      <c r="E118" s="6"/>
      <c r="F118" s="6"/>
    </row>
    <row r="119" spans="1:6" s="10" customFormat="1" outlineLevel="1" x14ac:dyDescent="0.25">
      <c r="A119" s="12" t="s">
        <v>176</v>
      </c>
      <c r="B119" s="9"/>
      <c r="C119" s="11"/>
      <c r="D119" s="11"/>
      <c r="E119" s="6"/>
      <c r="F119" s="6"/>
    </row>
    <row r="120" spans="1:6" x14ac:dyDescent="0.25">
      <c r="A120" s="13" t="s">
        <v>198</v>
      </c>
      <c r="B120" s="14">
        <v>315</v>
      </c>
      <c r="C120" s="184">
        <v>3457977</v>
      </c>
      <c r="D120" s="184">
        <v>3258606</v>
      </c>
    </row>
    <row r="121" spans="1:6" x14ac:dyDescent="0.25">
      <c r="A121" s="13" t="s">
        <v>199</v>
      </c>
      <c r="B121" s="14">
        <v>316</v>
      </c>
      <c r="C121" s="184">
        <v>1834797</v>
      </c>
      <c r="D121" s="184">
        <v>1728039</v>
      </c>
    </row>
    <row r="122" spans="1:6" x14ac:dyDescent="0.25">
      <c r="A122" s="13" t="s">
        <v>181</v>
      </c>
      <c r="B122" s="14">
        <v>317</v>
      </c>
      <c r="C122" s="184">
        <v>197809</v>
      </c>
      <c r="D122" s="184">
        <v>197809</v>
      </c>
    </row>
    <row r="123" spans="1:6" x14ac:dyDescent="0.25">
      <c r="A123" s="13" t="s">
        <v>200</v>
      </c>
      <c r="B123" s="14">
        <v>318</v>
      </c>
      <c r="C123" s="184"/>
      <c r="D123" s="184"/>
    </row>
    <row r="124" spans="1:6" ht="26.4" x14ac:dyDescent="0.25">
      <c r="A124" s="13" t="s">
        <v>201</v>
      </c>
      <c r="B124" s="14">
        <v>319</v>
      </c>
      <c r="C124" s="184"/>
      <c r="D124" s="184"/>
    </row>
    <row r="125" spans="1:6" x14ac:dyDescent="0.25">
      <c r="A125" s="13" t="s">
        <v>184</v>
      </c>
      <c r="B125" s="14">
        <v>320</v>
      </c>
      <c r="C125" s="184"/>
      <c r="D125" s="184"/>
    </row>
    <row r="126" spans="1:6" x14ac:dyDescent="0.25">
      <c r="A126" s="13" t="s">
        <v>202</v>
      </c>
      <c r="B126" s="14">
        <v>321</v>
      </c>
      <c r="C126" s="184">
        <f>SUM(C127:C128)</f>
        <v>1334203</v>
      </c>
      <c r="D126" s="184">
        <f>SUM(D127:D128)</f>
        <v>1308257</v>
      </c>
    </row>
    <row r="127" spans="1:6" x14ac:dyDescent="0.25">
      <c r="A127" s="12" t="s">
        <v>202</v>
      </c>
      <c r="B127" s="14"/>
      <c r="C127" s="184">
        <v>1334203</v>
      </c>
      <c r="D127" s="184">
        <v>1308257</v>
      </c>
    </row>
    <row r="128" spans="1:6" x14ac:dyDescent="0.25">
      <c r="A128" s="12" t="s">
        <v>127</v>
      </c>
      <c r="B128" s="14"/>
      <c r="C128" s="184"/>
      <c r="D128" s="184"/>
    </row>
    <row r="129" spans="1:6" s="8" customFormat="1" ht="26.4" x14ac:dyDescent="0.25">
      <c r="A129" s="185" t="s">
        <v>203</v>
      </c>
      <c r="B129" s="186">
        <v>400</v>
      </c>
      <c r="C129" s="187">
        <f>SUM(C107,C112:C114,C117,C120:C126)</f>
        <v>7444103</v>
      </c>
      <c r="D129" s="187">
        <f>SUM(D107,D112:D114,D117,D120:D126)</f>
        <v>7116264</v>
      </c>
      <c r="E129" s="6"/>
      <c r="F129" s="6"/>
    </row>
    <row r="130" spans="1:6" s="8" customFormat="1" x14ac:dyDescent="0.25">
      <c r="A130" s="185" t="s">
        <v>204</v>
      </c>
      <c r="B130" s="100"/>
      <c r="C130" s="182"/>
      <c r="D130" s="182"/>
      <c r="E130" s="6"/>
      <c r="F130" s="6"/>
    </row>
    <row r="131" spans="1:6" x14ac:dyDescent="0.25">
      <c r="A131" s="13" t="s">
        <v>205</v>
      </c>
      <c r="B131" s="14">
        <v>410</v>
      </c>
      <c r="C131" s="184">
        <v>4727559</v>
      </c>
      <c r="D131" s="184">
        <v>2755985</v>
      </c>
    </row>
    <row r="132" spans="1:6" x14ac:dyDescent="0.25">
      <c r="A132" s="13" t="s">
        <v>206</v>
      </c>
      <c r="B132" s="14">
        <v>411</v>
      </c>
      <c r="C132" s="184">
        <v>0</v>
      </c>
      <c r="D132" s="184"/>
    </row>
    <row r="133" spans="1:6" ht="26.4" x14ac:dyDescent="0.25">
      <c r="A133" s="13" t="s">
        <v>207</v>
      </c>
      <c r="B133" s="14">
        <v>412</v>
      </c>
      <c r="C133" s="184"/>
      <c r="D133" s="184"/>
    </row>
    <row r="134" spans="1:6" ht="26.4" x14ac:dyDescent="0.25">
      <c r="A134" s="13" t="s">
        <v>208</v>
      </c>
      <c r="B134" s="14">
        <v>413</v>
      </c>
      <c r="C134" s="184">
        <v>258888</v>
      </c>
      <c r="D134" s="184">
        <v>232835</v>
      </c>
    </row>
    <row r="135" spans="1:6" ht="26.4" x14ac:dyDescent="0.25">
      <c r="A135" s="13" t="s">
        <v>209</v>
      </c>
      <c r="B135" s="14">
        <v>414</v>
      </c>
      <c r="C135" s="184">
        <v>69169805</v>
      </c>
      <c r="D135" s="184">
        <v>68936033</v>
      </c>
    </row>
    <row r="136" spans="1:6" x14ac:dyDescent="0.25">
      <c r="A136" s="13" t="s">
        <v>210</v>
      </c>
      <c r="B136" s="14">
        <v>415</v>
      </c>
      <c r="C136" s="184"/>
      <c r="D136" s="184"/>
    </row>
    <row r="137" spans="1:6" s="8" customFormat="1" ht="39.6" x14ac:dyDescent="0.25">
      <c r="A137" s="185" t="s">
        <v>214</v>
      </c>
      <c r="B137" s="186">
        <v>420</v>
      </c>
      <c r="C137" s="187">
        <f>SUM(C130:C136)</f>
        <v>74156252</v>
      </c>
      <c r="D137" s="187">
        <f>SUM(D130:D136)</f>
        <v>71924853</v>
      </c>
      <c r="E137" s="6"/>
      <c r="F137" s="6"/>
    </row>
    <row r="138" spans="1:6" s="8" customFormat="1" ht="26.4" x14ac:dyDescent="0.25">
      <c r="A138" s="185" t="s">
        <v>215</v>
      </c>
      <c r="B138" s="186">
        <v>421</v>
      </c>
      <c r="C138" s="182"/>
      <c r="D138" s="182"/>
      <c r="E138" s="6"/>
      <c r="F138" s="6"/>
    </row>
    <row r="139" spans="1:6" s="8" customFormat="1" ht="26.4" x14ac:dyDescent="0.25">
      <c r="A139" s="185" t="s">
        <v>216</v>
      </c>
      <c r="B139" s="186">
        <v>500</v>
      </c>
      <c r="C139" s="187">
        <f>C137+C138</f>
        <v>74156252</v>
      </c>
      <c r="D139" s="187">
        <f>D137+D138</f>
        <v>71924853</v>
      </c>
      <c r="E139" s="6"/>
      <c r="F139" s="6"/>
    </row>
    <row r="140" spans="1:6" s="8" customFormat="1" ht="26.4" x14ac:dyDescent="0.25">
      <c r="A140" s="185" t="s">
        <v>217</v>
      </c>
      <c r="B140" s="186"/>
      <c r="C140" s="187">
        <f>C104+C129+C139</f>
        <v>90328468</v>
      </c>
      <c r="D140" s="187">
        <f>D104+D129+D139</f>
        <v>86086153</v>
      </c>
      <c r="E140" s="6"/>
      <c r="F140" s="6"/>
    </row>
    <row r="141" spans="1:6" x14ac:dyDescent="0.25">
      <c r="A141" s="5"/>
      <c r="B141" s="37"/>
      <c r="C141" s="116">
        <f>C140-C78</f>
        <v>0</v>
      </c>
      <c r="D141" s="116">
        <f>D140-D78</f>
        <v>0</v>
      </c>
    </row>
    <row r="142" spans="1:6" s="22" customFormat="1" x14ac:dyDescent="0.25">
      <c r="A142" s="5"/>
      <c r="B142" s="37"/>
      <c r="C142" s="37"/>
      <c r="D142" s="37"/>
    </row>
    <row r="143" spans="1:6" s="22" customFormat="1" x14ac:dyDescent="0.25">
      <c r="A143" s="195"/>
      <c r="B143" s="37"/>
      <c r="C143" s="23"/>
      <c r="D143" s="23"/>
    </row>
    <row r="144" spans="1:6" s="22" customFormat="1" ht="31.2" x14ac:dyDescent="0.25">
      <c r="A144" s="196" t="s">
        <v>218</v>
      </c>
      <c r="B144" s="37"/>
      <c r="C144" s="37"/>
      <c r="D144" s="37"/>
    </row>
    <row r="145" spans="1:4" s="22" customFormat="1" ht="18" customHeight="1" x14ac:dyDescent="0.45">
      <c r="A145" s="196" t="s">
        <v>219</v>
      </c>
      <c r="B145" s="37"/>
      <c r="C145" s="24" t="s">
        <v>13</v>
      </c>
      <c r="D145" s="23"/>
    </row>
    <row r="146" spans="1:4" s="22" customFormat="1" ht="31.2" x14ac:dyDescent="0.3">
      <c r="A146" s="197" t="s">
        <v>115</v>
      </c>
      <c r="B146" s="37"/>
      <c r="C146" s="198" t="s">
        <v>117</v>
      </c>
      <c r="D146" s="37"/>
    </row>
    <row r="147" spans="1:4" s="22" customFormat="1" ht="15.6" x14ac:dyDescent="0.3">
      <c r="A147" s="25"/>
      <c r="C147" s="26"/>
      <c r="D147" s="27"/>
    </row>
    <row r="148" spans="1:4" ht="15.6" x14ac:dyDescent="0.3">
      <c r="A148" s="28"/>
      <c r="C148" s="26"/>
    </row>
    <row r="149" spans="1:4" ht="18" customHeight="1" x14ac:dyDescent="0.45">
      <c r="A149" s="28" t="s">
        <v>363</v>
      </c>
      <c r="C149" s="24" t="s">
        <v>13</v>
      </c>
    </row>
    <row r="150" spans="1:4" ht="31.2" x14ac:dyDescent="0.3">
      <c r="A150" s="29" t="s">
        <v>116</v>
      </c>
      <c r="C150" s="110" t="s">
        <v>117</v>
      </c>
    </row>
    <row r="151" spans="1:4" ht="15.6" x14ac:dyDescent="0.25">
      <c r="A151" s="29" t="s">
        <v>114</v>
      </c>
    </row>
  </sheetData>
  <mergeCells count="6"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40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opLeftCell="A52" workbookViewId="0">
      <selection activeCell="A72" sqref="A72"/>
    </sheetView>
  </sheetViews>
  <sheetFormatPr defaultColWidth="9.44140625" defaultRowHeight="13.2" x14ac:dyDescent="0.25"/>
  <cols>
    <col min="1" max="1" width="54.5546875" style="32" customWidth="1"/>
    <col min="2" max="2" width="7.5546875" style="32" customWidth="1"/>
    <col min="3" max="3" width="19.88671875" style="32" customWidth="1"/>
    <col min="4" max="4" width="17.88671875" style="32" customWidth="1"/>
    <col min="5" max="9" width="9.44140625" style="32"/>
    <col min="10" max="10" width="9.44140625" style="32" customWidth="1"/>
    <col min="11" max="13" width="9.44140625" style="32"/>
    <col min="14" max="14" width="9.44140625" style="32" customWidth="1"/>
    <col min="15" max="16" width="9.44140625" style="32"/>
    <col min="17" max="18" width="9.44140625" style="32" customWidth="1"/>
    <col min="19" max="39" width="9.44140625" style="32"/>
    <col min="40" max="40" width="9.44140625" style="32" customWidth="1"/>
    <col min="41" max="47" width="9.44140625" style="32"/>
    <col min="48" max="48" width="9.44140625" style="32" customWidth="1"/>
    <col min="49" max="81" width="9.44140625" style="32"/>
    <col min="82" max="82" width="9.44140625" style="32" customWidth="1"/>
    <col min="83" max="16384" width="9.44140625" style="32"/>
  </cols>
  <sheetData>
    <row r="1" spans="1:6" x14ac:dyDescent="0.25">
      <c r="D1" s="1" t="s">
        <v>86</v>
      </c>
    </row>
    <row r="2" spans="1:6" x14ac:dyDescent="0.25">
      <c r="A2" s="157"/>
      <c r="B2" s="157"/>
      <c r="C2" s="158"/>
      <c r="D2" s="159" t="s">
        <v>220</v>
      </c>
    </row>
    <row r="3" spans="1:6" x14ac:dyDescent="0.25">
      <c r="A3" s="157"/>
      <c r="B3" s="157"/>
      <c r="C3" s="158"/>
      <c r="D3" s="159" t="s">
        <v>221</v>
      </c>
    </row>
    <row r="4" spans="1:6" x14ac:dyDescent="0.25">
      <c r="A4" s="157"/>
      <c r="B4" s="157"/>
      <c r="C4" s="158"/>
      <c r="D4" s="159" t="s">
        <v>222</v>
      </c>
    </row>
    <row r="5" spans="1:6" x14ac:dyDescent="0.25">
      <c r="A5" s="160"/>
      <c r="B5" s="160"/>
      <c r="C5" s="160"/>
      <c r="D5" s="161" t="s">
        <v>223</v>
      </c>
    </row>
    <row r="7" spans="1:6" x14ac:dyDescent="0.25">
      <c r="A7" s="122" t="s">
        <v>225</v>
      </c>
      <c r="B7" s="37"/>
      <c r="C7" s="37"/>
      <c r="D7" s="37"/>
    </row>
    <row r="8" spans="1:6" x14ac:dyDescent="0.25">
      <c r="A8" s="122" t="s">
        <v>226</v>
      </c>
      <c r="B8" s="37"/>
      <c r="C8" s="33" t="str">
        <f>Ф1!C6</f>
        <v>Ulba Metallurgical Plant JSC</v>
      </c>
    </row>
    <row r="9" spans="1:6" x14ac:dyDescent="0.25">
      <c r="A9" s="122" t="s">
        <v>227</v>
      </c>
      <c r="B9" s="37"/>
      <c r="C9" s="34">
        <f>Ф1!C16</f>
        <v>44469</v>
      </c>
      <c r="D9" s="37"/>
    </row>
    <row r="10" spans="1:6" x14ac:dyDescent="0.25">
      <c r="A10" s="162"/>
      <c r="B10" s="162"/>
      <c r="C10" s="162"/>
      <c r="D10" s="163" t="s">
        <v>224</v>
      </c>
    </row>
    <row r="11" spans="1:6" s="35" customFormat="1" ht="25.5" customHeight="1" x14ac:dyDescent="0.25">
      <c r="A11" s="214" t="s">
        <v>230</v>
      </c>
      <c r="B11" s="214" t="s">
        <v>111</v>
      </c>
      <c r="C11" s="214" t="s">
        <v>228</v>
      </c>
      <c r="D11" s="214" t="s">
        <v>229</v>
      </c>
    </row>
    <row r="12" spans="1:6" s="35" customFormat="1" x14ac:dyDescent="0.25">
      <c r="A12" s="215"/>
      <c r="B12" s="215"/>
      <c r="C12" s="215"/>
      <c r="D12" s="215"/>
    </row>
    <row r="13" spans="1:6" x14ac:dyDescent="0.25">
      <c r="A13" s="164" t="s">
        <v>237</v>
      </c>
      <c r="B13" s="165" t="s">
        <v>0</v>
      </c>
      <c r="C13" s="203">
        <v>39397411</v>
      </c>
      <c r="D13" s="204">
        <v>33457861</v>
      </c>
      <c r="E13" s="116"/>
      <c r="F13" s="116"/>
    </row>
    <row r="14" spans="1:6" x14ac:dyDescent="0.25">
      <c r="A14" s="164" t="s">
        <v>238</v>
      </c>
      <c r="B14" s="165" t="s">
        <v>1</v>
      </c>
      <c r="C14" s="166">
        <v>27135254</v>
      </c>
      <c r="D14" s="166">
        <v>22137480</v>
      </c>
      <c r="E14" s="116"/>
      <c r="F14" s="116"/>
    </row>
    <row r="15" spans="1:6" s="36" customFormat="1" x14ac:dyDescent="0.25">
      <c r="A15" s="103" t="s">
        <v>239</v>
      </c>
      <c r="B15" s="167" t="s">
        <v>2</v>
      </c>
      <c r="C15" s="168">
        <f>C13-C14</f>
        <v>12262157</v>
      </c>
      <c r="D15" s="168">
        <f>D13-D14</f>
        <v>11320381</v>
      </c>
      <c r="E15" s="116"/>
      <c r="F15" s="116"/>
    </row>
    <row r="16" spans="1:6" x14ac:dyDescent="0.25">
      <c r="A16" s="169" t="s">
        <v>240</v>
      </c>
      <c r="B16" s="165" t="s">
        <v>3</v>
      </c>
      <c r="C16" s="166">
        <v>871304</v>
      </c>
      <c r="D16" s="166">
        <v>775325</v>
      </c>
      <c r="E16" s="116"/>
      <c r="F16" s="116"/>
    </row>
    <row r="17" spans="1:6" x14ac:dyDescent="0.25">
      <c r="A17" s="169" t="s">
        <v>241</v>
      </c>
      <c r="B17" s="165" t="s">
        <v>4</v>
      </c>
      <c r="C17" s="166">
        <v>2168701</v>
      </c>
      <c r="D17" s="166">
        <v>1932849</v>
      </c>
      <c r="E17" s="116"/>
      <c r="F17" s="116"/>
    </row>
    <row r="18" spans="1:6" s="36" customFormat="1" ht="26.4" x14ac:dyDescent="0.25">
      <c r="A18" s="103" t="s">
        <v>242</v>
      </c>
      <c r="B18" s="167" t="s">
        <v>10</v>
      </c>
      <c r="C18" s="168">
        <f>C15-C16-C17</f>
        <v>9222152</v>
      </c>
      <c r="D18" s="168">
        <f>D15-D16-D17</f>
        <v>8612207</v>
      </c>
      <c r="E18" s="116"/>
      <c r="F18" s="116"/>
    </row>
    <row r="19" spans="1:6" x14ac:dyDescent="0.25">
      <c r="A19" s="169" t="s">
        <v>243</v>
      </c>
      <c r="B19" s="165" t="s">
        <v>11</v>
      </c>
      <c r="C19" s="166">
        <v>301561</v>
      </c>
      <c r="D19" s="166">
        <v>1701745</v>
      </c>
      <c r="E19" s="116"/>
      <c r="F19" s="116"/>
    </row>
    <row r="20" spans="1:6" x14ac:dyDescent="0.25">
      <c r="A20" s="169" t="s">
        <v>244</v>
      </c>
      <c r="B20" s="165" t="s">
        <v>12</v>
      </c>
      <c r="C20" s="166">
        <v>266845</v>
      </c>
      <c r="D20" s="166">
        <v>246931</v>
      </c>
      <c r="E20" s="116"/>
      <c r="F20" s="116"/>
    </row>
    <row r="21" spans="1:6" ht="39.6" x14ac:dyDescent="0.25">
      <c r="A21" s="169" t="s">
        <v>245</v>
      </c>
      <c r="B21" s="165" t="s">
        <v>14</v>
      </c>
      <c r="C21" s="166">
        <v>-1726213</v>
      </c>
      <c r="D21" s="166">
        <v>-2038438</v>
      </c>
      <c r="E21" s="116"/>
      <c r="F21" s="116"/>
    </row>
    <row r="22" spans="1:6" x14ac:dyDescent="0.25">
      <c r="A22" s="169" t="s">
        <v>246</v>
      </c>
      <c r="B22" s="165" t="s">
        <v>15</v>
      </c>
      <c r="C22" s="166">
        <v>93159</v>
      </c>
      <c r="D22" s="166">
        <v>74882</v>
      </c>
      <c r="E22" s="116"/>
      <c r="F22" s="116"/>
    </row>
    <row r="23" spans="1:6" x14ac:dyDescent="0.25">
      <c r="A23" s="169" t="s">
        <v>247</v>
      </c>
      <c r="B23" s="165" t="s">
        <v>16</v>
      </c>
      <c r="C23" s="166">
        <v>1341966</v>
      </c>
      <c r="D23" s="166">
        <v>995609</v>
      </c>
      <c r="E23" s="116"/>
      <c r="F23" s="116"/>
    </row>
    <row r="24" spans="1:6" s="36" customFormat="1" ht="26.4" x14ac:dyDescent="0.25">
      <c r="A24" s="103" t="s">
        <v>248</v>
      </c>
      <c r="B24" s="167">
        <v>100</v>
      </c>
      <c r="C24" s="168">
        <f>C18+C19-C20+C21+C22-C23</f>
        <v>6281848</v>
      </c>
      <c r="D24" s="168">
        <f>D18+D19-D20+D21+D22-D23</f>
        <v>7107856</v>
      </c>
      <c r="E24" s="116"/>
      <c r="F24" s="116"/>
    </row>
    <row r="25" spans="1:6" x14ac:dyDescent="0.25">
      <c r="A25" s="164" t="s">
        <v>249</v>
      </c>
      <c r="B25" s="165" t="s">
        <v>17</v>
      </c>
      <c r="C25" s="166">
        <v>1888949</v>
      </c>
      <c r="D25" s="166">
        <v>2106094</v>
      </c>
      <c r="E25" s="116"/>
      <c r="F25" s="116"/>
    </row>
    <row r="26" spans="1:6" s="36" customFormat="1" ht="26.4" x14ac:dyDescent="0.25">
      <c r="A26" s="103" t="s">
        <v>250</v>
      </c>
      <c r="B26" s="167" t="s">
        <v>18</v>
      </c>
      <c r="C26" s="168">
        <f>C24-C25</f>
        <v>4392899</v>
      </c>
      <c r="D26" s="168">
        <f>D24-D25</f>
        <v>5001762</v>
      </c>
      <c r="E26" s="116"/>
      <c r="F26" s="116"/>
    </row>
    <row r="27" spans="1:6" ht="26.4" x14ac:dyDescent="0.25">
      <c r="A27" s="169" t="s">
        <v>251</v>
      </c>
      <c r="B27" s="165" t="s">
        <v>19</v>
      </c>
      <c r="C27" s="166"/>
      <c r="D27" s="166"/>
      <c r="E27" s="116"/>
      <c r="F27" s="116"/>
    </row>
    <row r="28" spans="1:6" s="36" customFormat="1" ht="26.4" x14ac:dyDescent="0.25">
      <c r="A28" s="103" t="s">
        <v>252</v>
      </c>
      <c r="B28" s="167">
        <v>300</v>
      </c>
      <c r="C28" s="168">
        <f>C26+C27</f>
        <v>4392899</v>
      </c>
      <c r="D28" s="168">
        <f>D26+D27</f>
        <v>5001762</v>
      </c>
      <c r="E28" s="116"/>
      <c r="F28" s="116"/>
    </row>
    <row r="29" spans="1:6" x14ac:dyDescent="0.25">
      <c r="A29" s="169" t="s">
        <v>253</v>
      </c>
      <c r="B29" s="165"/>
      <c r="C29" s="166">
        <f t="shared" ref="C29" si="0">C28-C30</f>
        <v>4392899</v>
      </c>
      <c r="D29" s="166">
        <f>D28-D30</f>
        <v>5001762</v>
      </c>
      <c r="E29" s="116"/>
      <c r="F29" s="116"/>
    </row>
    <row r="30" spans="1:6" x14ac:dyDescent="0.25">
      <c r="A30" s="169" t="s">
        <v>215</v>
      </c>
      <c r="B30" s="165"/>
      <c r="C30" s="166"/>
      <c r="D30" s="166"/>
      <c r="E30" s="116"/>
      <c r="F30" s="116"/>
    </row>
    <row r="31" spans="1:6" ht="26.4" x14ac:dyDescent="0.25">
      <c r="A31" s="103" t="s">
        <v>254</v>
      </c>
      <c r="B31" s="167">
        <v>400</v>
      </c>
      <c r="C31" s="168">
        <f>C42+C48</f>
        <v>26053</v>
      </c>
      <c r="D31" s="168">
        <f>D42+D48</f>
        <v>128981</v>
      </c>
      <c r="E31" s="116"/>
      <c r="F31" s="116"/>
    </row>
    <row r="32" spans="1:6" x14ac:dyDescent="0.25">
      <c r="A32" s="164" t="s">
        <v>255</v>
      </c>
      <c r="B32" s="165"/>
      <c r="C32" s="166"/>
      <c r="D32" s="166"/>
      <c r="E32" s="116"/>
      <c r="F32" s="116"/>
    </row>
    <row r="33" spans="1:6" ht="26.4" x14ac:dyDescent="0.25">
      <c r="A33" s="164" t="s">
        <v>256</v>
      </c>
      <c r="B33" s="165">
        <v>410</v>
      </c>
      <c r="C33" s="166"/>
      <c r="D33" s="166"/>
      <c r="E33" s="116"/>
      <c r="F33" s="116"/>
    </row>
    <row r="34" spans="1:6" ht="39.6" x14ac:dyDescent="0.25">
      <c r="A34" s="164" t="s">
        <v>257</v>
      </c>
      <c r="B34" s="165" t="s">
        <v>20</v>
      </c>
      <c r="C34" s="166"/>
      <c r="D34" s="166"/>
      <c r="E34" s="116"/>
      <c r="F34" s="116"/>
    </row>
    <row r="35" spans="1:6" ht="26.4" x14ac:dyDescent="0.25">
      <c r="A35" s="164" t="s">
        <v>258</v>
      </c>
      <c r="B35" s="165" t="s">
        <v>21</v>
      </c>
      <c r="C35" s="166"/>
      <c r="D35" s="166"/>
      <c r="E35" s="116"/>
      <c r="F35" s="116"/>
    </row>
    <row r="36" spans="1:6" x14ac:dyDescent="0.25">
      <c r="A36" s="164" t="s">
        <v>259</v>
      </c>
      <c r="B36" s="165" t="s">
        <v>22</v>
      </c>
      <c r="C36" s="166"/>
      <c r="D36" s="166"/>
      <c r="E36" s="116"/>
      <c r="F36" s="116"/>
    </row>
    <row r="37" spans="1:6" ht="26.4" x14ac:dyDescent="0.25">
      <c r="A37" s="164" t="s">
        <v>260</v>
      </c>
      <c r="B37" s="165" t="s">
        <v>23</v>
      </c>
      <c r="C37" s="166">
        <v>26053</v>
      </c>
      <c r="D37" s="166">
        <v>128981</v>
      </c>
      <c r="E37" s="116"/>
      <c r="F37" s="116"/>
    </row>
    <row r="38" spans="1:6" ht="26.4" x14ac:dyDescent="0.25">
      <c r="A38" s="164" t="s">
        <v>261</v>
      </c>
      <c r="B38" s="165" t="s">
        <v>24</v>
      </c>
      <c r="C38" s="166"/>
      <c r="D38" s="166"/>
      <c r="E38" s="116"/>
      <c r="F38" s="116"/>
    </row>
    <row r="39" spans="1:6" ht="26.4" x14ac:dyDescent="0.25">
      <c r="A39" s="164" t="s">
        <v>262</v>
      </c>
      <c r="B39" s="165" t="s">
        <v>25</v>
      </c>
      <c r="C39" s="166"/>
      <c r="D39" s="166"/>
      <c r="E39" s="116"/>
      <c r="F39" s="116"/>
    </row>
    <row r="40" spans="1:6" ht="26.4" x14ac:dyDescent="0.25">
      <c r="A40" s="164" t="s">
        <v>263</v>
      </c>
      <c r="B40" s="165" t="s">
        <v>26</v>
      </c>
      <c r="C40" s="166"/>
      <c r="D40" s="166"/>
      <c r="E40" s="116"/>
      <c r="F40" s="116"/>
    </row>
    <row r="41" spans="1:6" ht="18.75" customHeight="1" x14ac:dyDescent="0.25">
      <c r="A41" s="164" t="s">
        <v>264</v>
      </c>
      <c r="B41" s="165" t="s">
        <v>27</v>
      </c>
      <c r="C41" s="166"/>
      <c r="D41" s="166"/>
      <c r="E41" s="116"/>
      <c r="F41" s="116"/>
    </row>
    <row r="42" spans="1:6" ht="52.8" x14ac:dyDescent="0.25">
      <c r="A42" s="103" t="s">
        <v>265</v>
      </c>
      <c r="B42" s="167" t="s">
        <v>28</v>
      </c>
      <c r="C42" s="166">
        <f>SUM(C33:C41)</f>
        <v>26053</v>
      </c>
      <c r="D42" s="166">
        <f>SUM(D33:D41)</f>
        <v>128981</v>
      </c>
      <c r="E42" s="116"/>
      <c r="F42" s="116"/>
    </row>
    <row r="43" spans="1:6" x14ac:dyDescent="0.25">
      <c r="A43" s="164" t="s">
        <v>266</v>
      </c>
      <c r="B43" s="165" t="s">
        <v>29</v>
      </c>
      <c r="C43" s="166"/>
      <c r="D43" s="166"/>
      <c r="E43" s="116"/>
      <c r="F43" s="116"/>
    </row>
    <row r="44" spans="1:6" ht="39.6" x14ac:dyDescent="0.25">
      <c r="A44" s="164" t="s">
        <v>257</v>
      </c>
      <c r="B44" s="165" t="s">
        <v>30</v>
      </c>
      <c r="C44" s="166"/>
      <c r="D44" s="166"/>
      <c r="E44" s="116"/>
      <c r="F44" s="116"/>
    </row>
    <row r="45" spans="1:6" ht="18.75" customHeight="1" x14ac:dyDescent="0.25">
      <c r="A45" s="164" t="s">
        <v>267</v>
      </c>
      <c r="B45" s="165" t="s">
        <v>31</v>
      </c>
      <c r="C45" s="166"/>
      <c r="D45" s="166"/>
      <c r="E45" s="116"/>
      <c r="F45" s="116"/>
    </row>
    <row r="46" spans="1:6" ht="18.75" customHeight="1" x14ac:dyDescent="0.25">
      <c r="A46" s="164" t="s">
        <v>264</v>
      </c>
      <c r="B46" s="165" t="s">
        <v>32</v>
      </c>
      <c r="C46" s="166"/>
      <c r="D46" s="166"/>
      <c r="E46" s="116"/>
      <c r="F46" s="116"/>
    </row>
    <row r="47" spans="1:6" ht="39.6" x14ac:dyDescent="0.25">
      <c r="A47" s="164" t="s">
        <v>268</v>
      </c>
      <c r="B47" s="165" t="s">
        <v>33</v>
      </c>
      <c r="C47" s="166"/>
      <c r="D47" s="166"/>
      <c r="E47" s="116"/>
      <c r="F47" s="116"/>
    </row>
    <row r="48" spans="1:6" ht="52.8" x14ac:dyDescent="0.25">
      <c r="A48" s="103" t="s">
        <v>269</v>
      </c>
      <c r="B48" s="167" t="s">
        <v>34</v>
      </c>
      <c r="C48" s="166">
        <f>SUM(C43:C47)</f>
        <v>0</v>
      </c>
      <c r="D48" s="166">
        <f>SUM(D43:D47)</f>
        <v>0</v>
      </c>
      <c r="E48" s="116"/>
      <c r="F48" s="116"/>
    </row>
    <row r="49" spans="1:6" s="36" customFormat="1" ht="30.6" customHeight="1" x14ac:dyDescent="0.25">
      <c r="A49" s="103" t="s">
        <v>270</v>
      </c>
      <c r="B49" s="167">
        <v>500</v>
      </c>
      <c r="C49" s="168">
        <f>C28+C31</f>
        <v>4418952</v>
      </c>
      <c r="D49" s="168">
        <f>D28+D31</f>
        <v>5130743</v>
      </c>
      <c r="E49" s="116"/>
      <c r="F49" s="116"/>
    </row>
    <row r="50" spans="1:6" x14ac:dyDescent="0.25">
      <c r="A50" s="164" t="s">
        <v>271</v>
      </c>
      <c r="B50" s="165"/>
      <c r="C50" s="166"/>
      <c r="D50" s="166"/>
      <c r="E50" s="116"/>
      <c r="F50" s="116"/>
    </row>
    <row r="51" spans="1:6" x14ac:dyDescent="0.25">
      <c r="A51" s="169" t="s">
        <v>272</v>
      </c>
      <c r="B51" s="165"/>
      <c r="C51" s="166">
        <f t="shared" ref="C51" si="1">C49-C52</f>
        <v>4418952</v>
      </c>
      <c r="D51" s="166">
        <f>D49-D52</f>
        <v>5130743</v>
      </c>
      <c r="E51" s="116"/>
      <c r="F51" s="116"/>
    </row>
    <row r="52" spans="1:6" x14ac:dyDescent="0.25">
      <c r="A52" s="169" t="s">
        <v>273</v>
      </c>
      <c r="B52" s="165"/>
      <c r="C52" s="166"/>
      <c r="D52" s="170"/>
      <c r="E52" s="116"/>
      <c r="F52" s="116"/>
    </row>
    <row r="53" spans="1:6" s="36" customFormat="1" x14ac:dyDescent="0.25">
      <c r="A53" s="171" t="s">
        <v>231</v>
      </c>
      <c r="B53" s="167" t="s">
        <v>35</v>
      </c>
      <c r="C53" s="172"/>
      <c r="D53" s="173"/>
      <c r="E53" s="116"/>
      <c r="F53" s="116"/>
    </row>
    <row r="54" spans="1:6" x14ac:dyDescent="0.25">
      <c r="A54" s="169" t="s">
        <v>232</v>
      </c>
      <c r="B54" s="165"/>
      <c r="C54" s="166"/>
      <c r="D54" s="170"/>
      <c r="E54" s="116"/>
      <c r="F54" s="116"/>
    </row>
    <row r="55" spans="1:6" x14ac:dyDescent="0.25">
      <c r="A55" s="169" t="s">
        <v>233</v>
      </c>
      <c r="B55" s="165"/>
      <c r="C55" s="166"/>
      <c r="D55" s="170"/>
      <c r="E55" s="116"/>
      <c r="F55" s="116"/>
    </row>
    <row r="56" spans="1:6" x14ac:dyDescent="0.25">
      <c r="A56" s="169" t="s">
        <v>234</v>
      </c>
      <c r="B56" s="105"/>
      <c r="C56" s="221">
        <f t="shared" ref="C56" si="2">C29/2433595</f>
        <v>1.8051068480992112</v>
      </c>
      <c r="D56" s="221">
        <f>D29/2433595</f>
        <v>2.0552976152564417</v>
      </c>
      <c r="E56" s="116"/>
      <c r="F56" s="116"/>
    </row>
    <row r="57" spans="1:6" x14ac:dyDescent="0.25">
      <c r="A57" s="169" t="s">
        <v>235</v>
      </c>
      <c r="B57" s="105"/>
      <c r="C57" s="166"/>
      <c r="D57" s="170"/>
      <c r="E57" s="116"/>
      <c r="F57" s="116"/>
    </row>
    <row r="58" spans="1:6" x14ac:dyDescent="0.25">
      <c r="A58" s="169" t="s">
        <v>236</v>
      </c>
      <c r="B58" s="105"/>
      <c r="C58" s="166"/>
      <c r="D58" s="166"/>
      <c r="E58" s="116"/>
      <c r="F58" s="116"/>
    </row>
    <row r="59" spans="1:6" x14ac:dyDescent="0.25">
      <c r="A59" s="169" t="s">
        <v>234</v>
      </c>
      <c r="B59" s="105"/>
      <c r="C59" s="166"/>
      <c r="D59" s="166"/>
      <c r="E59" s="116"/>
      <c r="F59" s="116"/>
    </row>
    <row r="60" spans="1:6" x14ac:dyDescent="0.25">
      <c r="A60" s="169" t="s">
        <v>235</v>
      </c>
      <c r="B60" s="105"/>
      <c r="C60" s="166"/>
      <c r="D60" s="170"/>
      <c r="E60" s="116"/>
      <c r="F60" s="116"/>
    </row>
    <row r="62" spans="1:6" s="37" customFormat="1" x14ac:dyDescent="0.25">
      <c r="A62" s="174"/>
    </row>
    <row r="63" spans="1:6" s="37" customFormat="1" x14ac:dyDescent="0.25">
      <c r="A63" s="175"/>
      <c r="C63" s="23"/>
      <c r="D63" s="23"/>
    </row>
    <row r="64" spans="1:6" s="37" customFormat="1" x14ac:dyDescent="0.25">
      <c r="A64" s="176" t="str">
        <f>Ф1!A144</f>
        <v xml:space="preserve">Deputy Executive Board Chairman –  </v>
      </c>
    </row>
    <row r="65" spans="1:4" s="37" customFormat="1" ht="28.2" x14ac:dyDescent="0.4">
      <c r="A65" s="176" t="str">
        <f>Ф1!A145</f>
        <v xml:space="preserve">Economics and Finance                               Lyudmila A. Chebotaryova </v>
      </c>
      <c r="C65" s="38" t="s">
        <v>13</v>
      </c>
      <c r="D65" s="23"/>
    </row>
    <row r="66" spans="1:4" s="37" customFormat="1" ht="26.4" x14ac:dyDescent="0.25">
      <c r="A66" s="174" t="str">
        <f>Ф1!A146</f>
        <v xml:space="preserve">                                                                                           (full name)</v>
      </c>
      <c r="C66" s="155" t="s">
        <v>117</v>
      </c>
    </row>
    <row r="67" spans="1:4" x14ac:dyDescent="0.25">
      <c r="A67" s="174"/>
      <c r="C67" s="30"/>
    </row>
    <row r="68" spans="1:4" x14ac:dyDescent="0.25">
      <c r="A68" s="174"/>
      <c r="C68" s="30"/>
    </row>
    <row r="69" spans="1:4" ht="28.2" x14ac:dyDescent="0.4">
      <c r="A69" s="176" t="str">
        <f>Ф1!A149</f>
        <v xml:space="preserve">Chief Accountant                                                Dinara T. Orazkekova </v>
      </c>
      <c r="C69" s="38" t="s">
        <v>13</v>
      </c>
    </row>
    <row r="70" spans="1:4" ht="26.4" x14ac:dyDescent="0.25">
      <c r="A70" s="174" t="str">
        <f>Ф1!A150</f>
        <v xml:space="preserve">                                                                                          (full name)</v>
      </c>
      <c r="C70" s="111" t="s">
        <v>117</v>
      </c>
    </row>
    <row r="71" spans="1:4" x14ac:dyDescent="0.25">
      <c r="A71" s="174" t="str">
        <f>Ф1!A151</f>
        <v>Stamp here</v>
      </c>
    </row>
    <row r="72" spans="1:4" x14ac:dyDescent="0.25">
      <c r="A72" s="174"/>
    </row>
  </sheetData>
  <mergeCells count="4"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5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A81" zoomScaleNormal="100" workbookViewId="0">
      <selection activeCell="C88" sqref="C88"/>
    </sheetView>
  </sheetViews>
  <sheetFormatPr defaultColWidth="67.44140625" defaultRowHeight="13.2" x14ac:dyDescent="0.25"/>
  <cols>
    <col min="1" max="1" width="48.21875" style="23" customWidth="1"/>
    <col min="2" max="2" width="10.44140625" style="23" bestFit="1" customWidth="1"/>
    <col min="3" max="3" width="15.44140625" style="23" customWidth="1"/>
    <col min="4" max="4" width="16.44140625" style="23" customWidth="1"/>
    <col min="5" max="6" width="9.44140625" style="23" customWidth="1"/>
    <col min="7" max="8" width="12.88671875" style="23" bestFit="1" customWidth="1"/>
    <col min="9" max="251" width="9.44140625" style="39" customWidth="1"/>
    <col min="252" max="16384" width="67.44140625" style="39"/>
  </cols>
  <sheetData>
    <row r="1" spans="1:8" ht="15.6" customHeight="1" x14ac:dyDescent="0.25">
      <c r="A1" s="40"/>
    </row>
    <row r="2" spans="1:8" s="42" customFormat="1" ht="10.199999999999999" x14ac:dyDescent="0.2">
      <c r="A2" s="40"/>
      <c r="B2" s="40"/>
      <c r="C2" s="40"/>
      <c r="D2" s="41" t="s">
        <v>87</v>
      </c>
      <c r="E2" s="40"/>
      <c r="F2" s="40"/>
      <c r="G2" s="40"/>
      <c r="H2" s="40"/>
    </row>
    <row r="3" spans="1:8" s="42" customFormat="1" ht="10.199999999999999" x14ac:dyDescent="0.2">
      <c r="A3" s="40"/>
      <c r="B3" s="40"/>
      <c r="C3" s="40"/>
      <c r="D3" s="41" t="s">
        <v>402</v>
      </c>
      <c r="E3" s="40"/>
      <c r="F3" s="40"/>
      <c r="G3" s="40"/>
      <c r="H3" s="40"/>
    </row>
    <row r="4" spans="1:8" s="42" customFormat="1" ht="10.199999999999999" x14ac:dyDescent="0.2">
      <c r="A4" s="40"/>
      <c r="B4" s="40"/>
      <c r="C4" s="40"/>
      <c r="D4" s="41" t="s">
        <v>277</v>
      </c>
      <c r="E4" s="40"/>
      <c r="F4" s="40"/>
      <c r="G4" s="40"/>
      <c r="H4" s="40"/>
    </row>
    <row r="5" spans="1:8" s="42" customFormat="1" ht="10.199999999999999" x14ac:dyDescent="0.2">
      <c r="A5" s="40"/>
      <c r="B5" s="40"/>
      <c r="C5" s="40"/>
      <c r="D5" s="43" t="s">
        <v>278</v>
      </c>
      <c r="E5" s="40"/>
      <c r="F5" s="40"/>
      <c r="G5" s="40"/>
      <c r="H5" s="40"/>
    </row>
    <row r="6" spans="1:8" s="42" customFormat="1" ht="10.199999999999999" x14ac:dyDescent="0.2">
      <c r="A6" s="40"/>
      <c r="B6" s="40"/>
      <c r="C6" s="40"/>
      <c r="D6" s="41" t="s">
        <v>279</v>
      </c>
      <c r="E6" s="40"/>
      <c r="F6" s="40"/>
      <c r="G6" s="40"/>
      <c r="H6" s="40"/>
    </row>
    <row r="7" spans="1:8" s="42" customFormat="1" ht="10.199999999999999" x14ac:dyDescent="0.2">
      <c r="A7" s="40"/>
      <c r="B7" s="40"/>
      <c r="C7" s="40"/>
      <c r="D7" s="41" t="s">
        <v>278</v>
      </c>
      <c r="E7" s="40"/>
      <c r="F7" s="40"/>
      <c r="G7" s="40"/>
      <c r="H7" s="40"/>
    </row>
    <row r="8" spans="1:8" s="42" customFormat="1" ht="10.199999999999999" x14ac:dyDescent="0.2">
      <c r="A8" s="40"/>
      <c r="B8" s="40"/>
      <c r="C8" s="40"/>
      <c r="D8" s="41" t="s">
        <v>280</v>
      </c>
      <c r="E8" s="40"/>
      <c r="F8" s="40"/>
      <c r="G8" s="40"/>
      <c r="H8" s="40"/>
    </row>
    <row r="9" spans="1:8" s="42" customFormat="1" ht="10.199999999999999" x14ac:dyDescent="0.2">
      <c r="A9" s="40"/>
      <c r="B9" s="40"/>
      <c r="C9" s="40"/>
      <c r="E9" s="40"/>
      <c r="F9" s="40"/>
      <c r="G9" s="40"/>
      <c r="H9" s="40"/>
    </row>
    <row r="10" spans="1:8" s="42" customFormat="1" ht="10.199999999999999" x14ac:dyDescent="0.2">
      <c r="A10" s="40"/>
      <c r="B10" s="40"/>
      <c r="C10" s="40"/>
      <c r="E10" s="40"/>
      <c r="F10" s="40"/>
      <c r="G10" s="40"/>
      <c r="H10" s="40"/>
    </row>
    <row r="11" spans="1:8" s="42" customFormat="1" ht="10.199999999999999" x14ac:dyDescent="0.2">
      <c r="A11" s="40"/>
      <c r="B11" s="40"/>
      <c r="C11" s="40"/>
      <c r="D11" s="41" t="s">
        <v>282</v>
      </c>
      <c r="E11" s="40"/>
      <c r="F11" s="40"/>
      <c r="G11" s="40"/>
      <c r="H11" s="40"/>
    </row>
    <row r="12" spans="1:8" s="42" customFormat="1" ht="10.199999999999999" x14ac:dyDescent="0.2">
      <c r="A12" s="40"/>
      <c r="B12" s="40"/>
      <c r="C12" s="40"/>
      <c r="D12" s="41" t="s">
        <v>284</v>
      </c>
      <c r="E12" s="40"/>
      <c r="F12" s="40"/>
      <c r="G12" s="40"/>
      <c r="H12" s="40"/>
    </row>
    <row r="13" spans="1:8" s="42" customFormat="1" ht="10.199999999999999" x14ac:dyDescent="0.2">
      <c r="A13" s="40"/>
      <c r="B13" s="40"/>
      <c r="C13" s="40"/>
      <c r="D13" s="41" t="s">
        <v>285</v>
      </c>
      <c r="E13" s="40"/>
      <c r="F13" s="40"/>
      <c r="G13" s="40"/>
      <c r="H13" s="40"/>
    </row>
    <row r="14" spans="1:8" s="42" customFormat="1" ht="10.199999999999999" x14ac:dyDescent="0.2">
      <c r="A14" s="40"/>
      <c r="B14" s="40" t="s">
        <v>36</v>
      </c>
      <c r="C14" s="40"/>
      <c r="D14" s="44" t="s">
        <v>286</v>
      </c>
      <c r="E14" s="40"/>
      <c r="F14" s="40"/>
      <c r="G14" s="40"/>
      <c r="H14" s="40"/>
    </row>
    <row r="15" spans="1:8" s="42" customFormat="1" ht="10.199999999999999" x14ac:dyDescent="0.2">
      <c r="A15" s="46"/>
      <c r="B15" s="40"/>
      <c r="C15" s="40"/>
      <c r="D15" s="45"/>
      <c r="E15" s="40"/>
      <c r="F15" s="40"/>
      <c r="G15" s="40"/>
      <c r="H15" s="40"/>
    </row>
    <row r="16" spans="1:8" s="42" customFormat="1" x14ac:dyDescent="0.2">
      <c r="A16" s="48"/>
      <c r="B16" s="40"/>
      <c r="C16" s="40"/>
      <c r="D16" s="47" t="s">
        <v>276</v>
      </c>
      <c r="E16" s="40"/>
      <c r="F16" s="40"/>
      <c r="G16" s="40"/>
      <c r="H16" s="40"/>
    </row>
    <row r="17" spans="1:4" x14ac:dyDescent="0.25">
      <c r="A17" s="50" t="s">
        <v>274</v>
      </c>
      <c r="D17" s="49"/>
    </row>
    <row r="18" spans="1:4" x14ac:dyDescent="0.25">
      <c r="A18" s="50" t="s">
        <v>275</v>
      </c>
      <c r="B18" s="51"/>
      <c r="C18" s="51"/>
      <c r="D18" s="52"/>
    </row>
    <row r="19" spans="1:4" x14ac:dyDescent="0.25">
      <c r="A19" s="50" t="s">
        <v>283</v>
      </c>
      <c r="B19" s="51"/>
      <c r="C19" s="51"/>
      <c r="D19" s="52"/>
    </row>
    <row r="20" spans="1:4" x14ac:dyDescent="0.25">
      <c r="A20" s="54" t="s">
        <v>281</v>
      </c>
      <c r="B20" s="53">
        <f>Ф1!C16</f>
        <v>44469</v>
      </c>
      <c r="D20" s="49"/>
    </row>
    <row r="21" spans="1:4" x14ac:dyDescent="0.25">
      <c r="A21" s="48"/>
      <c r="B21" s="55" t="str">
        <f>Ф1!C6</f>
        <v>Ulba Metallurgical Plant JSC</v>
      </c>
      <c r="D21" s="49"/>
    </row>
    <row r="22" spans="1:4" x14ac:dyDescent="0.25">
      <c r="A22" s="56"/>
      <c r="D22" s="49"/>
    </row>
    <row r="23" spans="1:4" x14ac:dyDescent="0.25">
      <c r="B23" s="56"/>
      <c r="C23" s="56"/>
      <c r="D23" s="57" t="s">
        <v>224</v>
      </c>
    </row>
    <row r="24" spans="1:4" ht="26.4" x14ac:dyDescent="0.25">
      <c r="A24" s="58" t="s">
        <v>287</v>
      </c>
      <c r="B24" s="59" t="s">
        <v>111</v>
      </c>
      <c r="C24" s="113" t="s">
        <v>228</v>
      </c>
      <c r="D24" s="114" t="s">
        <v>229</v>
      </c>
    </row>
    <row r="25" spans="1:4" x14ac:dyDescent="0.25">
      <c r="A25" s="60" t="s">
        <v>288</v>
      </c>
      <c r="B25" s="61"/>
      <c r="C25" s="61"/>
      <c r="D25" s="62"/>
    </row>
    <row r="26" spans="1:4" x14ac:dyDescent="0.25">
      <c r="A26" s="100" t="s">
        <v>289</v>
      </c>
      <c r="B26" s="64">
        <v>10</v>
      </c>
      <c r="C26" s="65">
        <f>SUM(C28:C33)</f>
        <v>41541514</v>
      </c>
      <c r="D26" s="65">
        <f>SUM(D28:D33)</f>
        <v>38736904</v>
      </c>
    </row>
    <row r="27" spans="1:4" x14ac:dyDescent="0.25">
      <c r="A27" s="101" t="s">
        <v>290</v>
      </c>
      <c r="B27" s="67"/>
      <c r="C27" s="68"/>
      <c r="D27" s="68"/>
    </row>
    <row r="28" spans="1:4" x14ac:dyDescent="0.25">
      <c r="A28" s="101" t="s">
        <v>291</v>
      </c>
      <c r="B28" s="69">
        <v>11</v>
      </c>
      <c r="C28" s="70">
        <v>39446592</v>
      </c>
      <c r="D28" s="68">
        <v>35005937</v>
      </c>
    </row>
    <row r="29" spans="1:4" x14ac:dyDescent="0.25">
      <c r="A29" s="102" t="s">
        <v>403</v>
      </c>
      <c r="B29" s="69">
        <v>12</v>
      </c>
      <c r="C29" s="205"/>
      <c r="D29" s="68"/>
    </row>
    <row r="30" spans="1:4" x14ac:dyDescent="0.25">
      <c r="A30" s="101" t="s">
        <v>292</v>
      </c>
      <c r="B30" s="69">
        <v>13</v>
      </c>
      <c r="C30" s="70">
        <v>591823</v>
      </c>
      <c r="D30" s="68">
        <v>875153</v>
      </c>
    </row>
    <row r="31" spans="1:4" x14ac:dyDescent="0.25">
      <c r="A31" s="101" t="s">
        <v>293</v>
      </c>
      <c r="B31" s="69">
        <v>14</v>
      </c>
      <c r="C31" s="71"/>
      <c r="D31" s="71"/>
    </row>
    <row r="32" spans="1:4" x14ac:dyDescent="0.25">
      <c r="A32" s="101" t="s">
        <v>294</v>
      </c>
      <c r="B32" s="69">
        <v>15</v>
      </c>
      <c r="C32" s="70">
        <v>50478</v>
      </c>
      <c r="D32" s="68">
        <v>74187</v>
      </c>
    </row>
    <row r="33" spans="1:4" x14ac:dyDescent="0.25">
      <c r="A33" s="101" t="s">
        <v>295</v>
      </c>
      <c r="B33" s="69">
        <v>16</v>
      </c>
      <c r="C33" s="70">
        <v>1452621</v>
      </c>
      <c r="D33" s="68">
        <v>2781627</v>
      </c>
    </row>
    <row r="34" spans="1:4" x14ac:dyDescent="0.25">
      <c r="A34" s="100" t="s">
        <v>296</v>
      </c>
      <c r="B34" s="64">
        <v>20</v>
      </c>
      <c r="C34" s="72">
        <f>SUM(C36:C42)</f>
        <v>38232055</v>
      </c>
      <c r="D34" s="73">
        <f>SUM(D36:D42)</f>
        <v>32140406</v>
      </c>
    </row>
    <row r="35" spans="1:4" x14ac:dyDescent="0.25">
      <c r="A35" s="101" t="s">
        <v>290</v>
      </c>
      <c r="B35" s="69"/>
      <c r="C35" s="75"/>
      <c r="D35" s="74"/>
    </row>
    <row r="36" spans="1:4" x14ac:dyDescent="0.25">
      <c r="A36" s="101" t="s">
        <v>297</v>
      </c>
      <c r="B36" s="69">
        <v>21</v>
      </c>
      <c r="C36" s="70">
        <v>20564139</v>
      </c>
      <c r="D36" s="74">
        <v>17405819</v>
      </c>
    </row>
    <row r="37" spans="1:4" x14ac:dyDescent="0.25">
      <c r="A37" s="101" t="s">
        <v>298</v>
      </c>
      <c r="B37" s="69">
        <v>22</v>
      </c>
      <c r="C37" s="70">
        <v>712566</v>
      </c>
      <c r="D37" s="74">
        <v>584259</v>
      </c>
    </row>
    <row r="38" spans="1:4" x14ac:dyDescent="0.25">
      <c r="A38" s="101" t="s">
        <v>299</v>
      </c>
      <c r="B38" s="69">
        <v>23</v>
      </c>
      <c r="C38" s="70">
        <v>8640946</v>
      </c>
      <c r="D38" s="74">
        <v>7798274</v>
      </c>
    </row>
    <row r="39" spans="1:4" x14ac:dyDescent="0.25">
      <c r="A39" s="101" t="s">
        <v>300</v>
      </c>
      <c r="B39" s="69">
        <v>24</v>
      </c>
      <c r="C39" s="70">
        <v>14216</v>
      </c>
      <c r="D39" s="74">
        <v>14293</v>
      </c>
    </row>
    <row r="40" spans="1:4" x14ac:dyDescent="0.25">
      <c r="A40" s="101" t="s">
        <v>301</v>
      </c>
      <c r="B40" s="69">
        <v>25</v>
      </c>
      <c r="C40" s="71"/>
      <c r="D40" s="76"/>
    </row>
    <row r="41" spans="1:4" x14ac:dyDescent="0.25">
      <c r="A41" s="101" t="s">
        <v>302</v>
      </c>
      <c r="B41" s="69">
        <v>26</v>
      </c>
      <c r="C41" s="70">
        <v>5149918</v>
      </c>
      <c r="D41" s="74">
        <v>3825077</v>
      </c>
    </row>
    <row r="42" spans="1:4" x14ac:dyDescent="0.25">
      <c r="A42" s="101" t="s">
        <v>303</v>
      </c>
      <c r="B42" s="69">
        <v>27</v>
      </c>
      <c r="C42" s="70">
        <v>3150270</v>
      </c>
      <c r="D42" s="74">
        <v>2512684</v>
      </c>
    </row>
    <row r="43" spans="1:4" ht="26.4" x14ac:dyDescent="0.25">
      <c r="A43" s="103" t="s">
        <v>304</v>
      </c>
      <c r="B43" s="64">
        <v>30</v>
      </c>
      <c r="C43" s="78">
        <f>C26-C34</f>
        <v>3309459</v>
      </c>
      <c r="D43" s="78">
        <f>D26-D34</f>
        <v>6596498</v>
      </c>
    </row>
    <row r="44" spans="1:4" x14ac:dyDescent="0.25">
      <c r="A44" s="104" t="s">
        <v>305</v>
      </c>
      <c r="B44" s="64"/>
      <c r="C44" s="79"/>
      <c r="D44" s="80"/>
    </row>
    <row r="45" spans="1:4" x14ac:dyDescent="0.25">
      <c r="A45" s="100" t="s">
        <v>306</v>
      </c>
      <c r="B45" s="64">
        <v>40</v>
      </c>
      <c r="C45" s="78">
        <f>SUM(C47:C58)</f>
        <v>1380794</v>
      </c>
      <c r="D45" s="78">
        <f>SUM(D47:D58)</f>
        <v>180025</v>
      </c>
    </row>
    <row r="46" spans="1:4" x14ac:dyDescent="0.25">
      <c r="A46" s="105" t="s">
        <v>290</v>
      </c>
      <c r="B46" s="69"/>
      <c r="C46" s="75"/>
      <c r="D46" s="74"/>
    </row>
    <row r="47" spans="1:4" x14ac:dyDescent="0.25">
      <c r="A47" s="101" t="s">
        <v>307</v>
      </c>
      <c r="B47" s="69">
        <v>41</v>
      </c>
      <c r="C47" s="70">
        <v>39637</v>
      </c>
      <c r="D47" s="74">
        <v>603</v>
      </c>
    </row>
    <row r="48" spans="1:4" x14ac:dyDescent="0.25">
      <c r="A48" s="101" t="s">
        <v>308</v>
      </c>
      <c r="B48" s="69">
        <v>42</v>
      </c>
      <c r="C48" s="200"/>
      <c r="D48" s="201"/>
    </row>
    <row r="49" spans="1:4" x14ac:dyDescent="0.25">
      <c r="A49" s="101" t="s">
        <v>309</v>
      </c>
      <c r="B49" s="69">
        <v>43</v>
      </c>
      <c r="C49" s="200"/>
      <c r="D49" s="201"/>
    </row>
    <row r="50" spans="1:4" ht="39.6" x14ac:dyDescent="0.25">
      <c r="A50" s="106" t="s">
        <v>310</v>
      </c>
      <c r="B50" s="69">
        <v>44</v>
      </c>
      <c r="C50" s="205"/>
      <c r="D50" s="74">
        <v>0</v>
      </c>
    </row>
    <row r="51" spans="1:4" x14ac:dyDescent="0.25">
      <c r="A51" s="101" t="s">
        <v>311</v>
      </c>
      <c r="B51" s="69">
        <v>45</v>
      </c>
      <c r="C51" s="70"/>
      <c r="D51" s="74">
        <v>0</v>
      </c>
    </row>
    <row r="52" spans="1:4" ht="26.4" x14ac:dyDescent="0.25">
      <c r="A52" s="106" t="s">
        <v>312</v>
      </c>
      <c r="B52" s="69">
        <v>46</v>
      </c>
      <c r="C52" s="205"/>
      <c r="D52" s="74">
        <v>0</v>
      </c>
    </row>
    <row r="53" spans="1:4" x14ac:dyDescent="0.25">
      <c r="A53" s="81" t="s">
        <v>313</v>
      </c>
      <c r="B53" s="69">
        <v>47</v>
      </c>
      <c r="C53" s="205">
        <v>1286580</v>
      </c>
      <c r="D53" s="74"/>
    </row>
    <row r="54" spans="1:4" x14ac:dyDescent="0.25">
      <c r="A54" s="101" t="s">
        <v>314</v>
      </c>
      <c r="B54" s="69">
        <v>48</v>
      </c>
      <c r="C54" s="70"/>
      <c r="D54" s="74"/>
    </row>
    <row r="55" spans="1:4" x14ac:dyDescent="0.25">
      <c r="A55" s="101" t="s">
        <v>315</v>
      </c>
      <c r="B55" s="69">
        <v>49</v>
      </c>
      <c r="C55" s="70"/>
      <c r="D55" s="74"/>
    </row>
    <row r="56" spans="1:4" x14ac:dyDescent="0.25">
      <c r="A56" s="105" t="s">
        <v>316</v>
      </c>
      <c r="B56" s="69">
        <v>50</v>
      </c>
      <c r="C56" s="70"/>
      <c r="D56" s="74">
        <v>4844</v>
      </c>
    </row>
    <row r="57" spans="1:4" x14ac:dyDescent="0.25">
      <c r="A57" s="101" t="s">
        <v>294</v>
      </c>
      <c r="B57" s="69">
        <v>51</v>
      </c>
      <c r="C57" s="200"/>
      <c r="D57" s="201"/>
    </row>
    <row r="58" spans="1:4" x14ac:dyDescent="0.25">
      <c r="A58" s="101" t="s">
        <v>295</v>
      </c>
      <c r="B58" s="69">
        <v>52</v>
      </c>
      <c r="C58" s="70">
        <v>54577</v>
      </c>
      <c r="D58" s="74">
        <v>174578</v>
      </c>
    </row>
    <row r="59" spans="1:4" x14ac:dyDescent="0.25">
      <c r="A59" s="100" t="s">
        <v>317</v>
      </c>
      <c r="B59" s="64">
        <v>60</v>
      </c>
      <c r="C59" s="78">
        <f>SUM(C61:C73)</f>
        <v>3069694</v>
      </c>
      <c r="D59" s="78">
        <f>SUM(D61:D73)</f>
        <v>2092587</v>
      </c>
    </row>
    <row r="60" spans="1:4" x14ac:dyDescent="0.25">
      <c r="A60" s="105" t="s">
        <v>290</v>
      </c>
      <c r="B60" s="69"/>
      <c r="C60" s="70"/>
      <c r="D60" s="74"/>
    </row>
    <row r="61" spans="1:4" x14ac:dyDescent="0.25">
      <c r="A61" s="101" t="s">
        <v>318</v>
      </c>
      <c r="B61" s="69">
        <v>61</v>
      </c>
      <c r="C61" s="70">
        <v>878015</v>
      </c>
      <c r="D61" s="74">
        <v>676318</v>
      </c>
    </row>
    <row r="62" spans="1:4" x14ac:dyDescent="0.25">
      <c r="A62" s="101" t="s">
        <v>319</v>
      </c>
      <c r="B62" s="69">
        <v>62</v>
      </c>
      <c r="C62" s="70">
        <v>660</v>
      </c>
      <c r="D62" s="74"/>
    </row>
    <row r="63" spans="1:4" x14ac:dyDescent="0.25">
      <c r="A63" s="101" t="s">
        <v>320</v>
      </c>
      <c r="B63" s="69">
        <v>63</v>
      </c>
      <c r="C63" s="70">
        <v>553110</v>
      </c>
      <c r="D63" s="74">
        <v>1309926</v>
      </c>
    </row>
    <row r="64" spans="1:4" ht="39.6" x14ac:dyDescent="0.25">
      <c r="A64" s="106" t="s">
        <v>321</v>
      </c>
      <c r="B64" s="69">
        <v>64</v>
      </c>
      <c r="C64" s="205"/>
      <c r="D64" s="74"/>
    </row>
    <row r="65" spans="1:4" x14ac:dyDescent="0.25">
      <c r="A65" s="101" t="s">
        <v>322</v>
      </c>
      <c r="B65" s="69">
        <v>65</v>
      </c>
      <c r="C65" s="70"/>
      <c r="D65" s="74">
        <v>0</v>
      </c>
    </row>
    <row r="66" spans="1:4" x14ac:dyDescent="0.25">
      <c r="A66" s="101" t="s">
        <v>323</v>
      </c>
      <c r="B66" s="69">
        <v>66</v>
      </c>
      <c r="C66" s="70"/>
      <c r="D66" s="74">
        <v>0</v>
      </c>
    </row>
    <row r="67" spans="1:4" x14ac:dyDescent="0.25">
      <c r="A67" s="66" t="s">
        <v>324</v>
      </c>
      <c r="B67" s="69">
        <v>67</v>
      </c>
      <c r="C67" s="70">
        <v>1256153</v>
      </c>
      <c r="D67" s="74"/>
    </row>
    <row r="68" spans="1:4" x14ac:dyDescent="0.25">
      <c r="A68" s="66" t="s">
        <v>325</v>
      </c>
      <c r="B68" s="69">
        <v>68</v>
      </c>
      <c r="C68" s="70"/>
      <c r="D68" s="74"/>
    </row>
    <row r="69" spans="1:4" x14ac:dyDescent="0.25">
      <c r="A69" s="101" t="s">
        <v>326</v>
      </c>
      <c r="B69" s="69">
        <v>69</v>
      </c>
      <c r="C69" s="70"/>
      <c r="D69" s="74"/>
    </row>
    <row r="70" spans="1:4" x14ac:dyDescent="0.25">
      <c r="A70" s="101" t="s">
        <v>327</v>
      </c>
      <c r="B70" s="69">
        <v>70</v>
      </c>
      <c r="C70" s="70"/>
      <c r="D70" s="74"/>
    </row>
    <row r="71" spans="1:4" x14ac:dyDescent="0.25">
      <c r="A71" s="101" t="s">
        <v>328</v>
      </c>
      <c r="B71" s="69">
        <v>71</v>
      </c>
      <c r="C71" s="70"/>
      <c r="D71" s="74">
        <v>0</v>
      </c>
    </row>
    <row r="72" spans="1:4" x14ac:dyDescent="0.25">
      <c r="A72" s="101" t="s">
        <v>329</v>
      </c>
      <c r="B72" s="69">
        <v>72</v>
      </c>
      <c r="C72" s="205"/>
      <c r="D72" s="74">
        <v>0</v>
      </c>
    </row>
    <row r="73" spans="1:4" x14ac:dyDescent="0.25">
      <c r="A73" s="101" t="s">
        <v>330</v>
      </c>
      <c r="B73" s="69">
        <v>73</v>
      </c>
      <c r="C73" s="70">
        <v>381756</v>
      </c>
      <c r="D73" s="74">
        <v>106343</v>
      </c>
    </row>
    <row r="74" spans="1:4" ht="26.4" x14ac:dyDescent="0.25">
      <c r="A74" s="103" t="s">
        <v>331</v>
      </c>
      <c r="B74" s="64">
        <v>80</v>
      </c>
      <c r="C74" s="78">
        <f>C45-C59</f>
        <v>-1688900</v>
      </c>
      <c r="D74" s="78">
        <f>D45-D59</f>
        <v>-1912562</v>
      </c>
    </row>
    <row r="75" spans="1:4" x14ac:dyDescent="0.25">
      <c r="A75" s="104" t="s">
        <v>332</v>
      </c>
      <c r="B75" s="64"/>
      <c r="C75" s="79"/>
      <c r="D75" s="80"/>
    </row>
    <row r="76" spans="1:4" x14ac:dyDescent="0.25">
      <c r="A76" s="100" t="s">
        <v>333</v>
      </c>
      <c r="B76" s="64">
        <v>90</v>
      </c>
      <c r="C76" s="78">
        <f>SUM(C78:C81)</f>
        <v>0</v>
      </c>
      <c r="D76" s="78">
        <f>SUM(D78:D81)</f>
        <v>0</v>
      </c>
    </row>
    <row r="77" spans="1:4" x14ac:dyDescent="0.25">
      <c r="A77" s="105" t="s">
        <v>290</v>
      </c>
      <c r="B77" s="69"/>
      <c r="C77" s="75"/>
      <c r="D77" s="74"/>
    </row>
    <row r="78" spans="1:4" x14ac:dyDescent="0.25">
      <c r="A78" s="101" t="s">
        <v>334</v>
      </c>
      <c r="B78" s="69">
        <v>91</v>
      </c>
      <c r="C78" s="70"/>
      <c r="D78" s="74"/>
    </row>
    <row r="79" spans="1:4" x14ac:dyDescent="0.25">
      <c r="A79" s="101" t="s">
        <v>337</v>
      </c>
      <c r="B79" s="69">
        <v>92</v>
      </c>
      <c r="C79" s="70"/>
      <c r="D79" s="74"/>
    </row>
    <row r="80" spans="1:4" x14ac:dyDescent="0.25">
      <c r="A80" s="101" t="s">
        <v>335</v>
      </c>
      <c r="B80" s="69">
        <v>93</v>
      </c>
      <c r="C80" s="71"/>
      <c r="D80" s="76"/>
    </row>
    <row r="81" spans="1:4" x14ac:dyDescent="0.25">
      <c r="A81" s="101" t="s">
        <v>336</v>
      </c>
      <c r="B81" s="69">
        <v>94</v>
      </c>
      <c r="C81" s="70"/>
      <c r="D81" s="74"/>
    </row>
    <row r="82" spans="1:4" x14ac:dyDescent="0.25">
      <c r="A82" s="100" t="s">
        <v>338</v>
      </c>
      <c r="B82" s="61">
        <v>100</v>
      </c>
      <c r="C82" s="78">
        <f>SUM(C84:C88)</f>
        <v>3808320</v>
      </c>
      <c r="D82" s="78">
        <f>SUM(D84:D88)</f>
        <v>2954765</v>
      </c>
    </row>
    <row r="83" spans="1:4" x14ac:dyDescent="0.25">
      <c r="A83" s="105" t="s">
        <v>290</v>
      </c>
      <c r="B83" s="67"/>
      <c r="C83" s="75"/>
      <c r="D83" s="74"/>
    </row>
    <row r="84" spans="1:4" x14ac:dyDescent="0.25">
      <c r="A84" s="101" t="s">
        <v>339</v>
      </c>
      <c r="B84" s="67">
        <v>101</v>
      </c>
      <c r="C84" s="70"/>
      <c r="D84" s="74"/>
    </row>
    <row r="85" spans="1:4" x14ac:dyDescent="0.25">
      <c r="A85" s="101" t="s">
        <v>340</v>
      </c>
      <c r="B85" s="67">
        <v>102</v>
      </c>
      <c r="C85" s="71"/>
      <c r="D85" s="76"/>
    </row>
    <row r="86" spans="1:4" x14ac:dyDescent="0.25">
      <c r="A86" s="101" t="s">
        <v>341</v>
      </c>
      <c r="B86" s="67">
        <v>103</v>
      </c>
      <c r="C86" s="70">
        <v>3798711</v>
      </c>
      <c r="D86" s="74">
        <v>2946491</v>
      </c>
    </row>
    <row r="87" spans="1:4" x14ac:dyDescent="0.25">
      <c r="A87" s="101" t="s">
        <v>342</v>
      </c>
      <c r="B87" s="67">
        <v>104</v>
      </c>
      <c r="C87" s="70"/>
      <c r="D87" s="74"/>
    </row>
    <row r="88" spans="1:4" x14ac:dyDescent="0.25">
      <c r="A88" s="101" t="s">
        <v>343</v>
      </c>
      <c r="B88" s="67">
        <v>105</v>
      </c>
      <c r="C88" s="70">
        <v>9609</v>
      </c>
      <c r="D88" s="74">
        <v>8274</v>
      </c>
    </row>
    <row r="89" spans="1:4" ht="26.4" x14ac:dyDescent="0.25">
      <c r="A89" s="103" t="s">
        <v>344</v>
      </c>
      <c r="B89" s="61">
        <v>110</v>
      </c>
      <c r="C89" s="78">
        <f>C76-C82</f>
        <v>-3808320</v>
      </c>
      <c r="D89" s="78">
        <f>D76-D82</f>
        <v>-2954765</v>
      </c>
    </row>
    <row r="90" spans="1:4" x14ac:dyDescent="0.25">
      <c r="A90" s="107" t="s">
        <v>345</v>
      </c>
      <c r="B90" s="61">
        <v>120</v>
      </c>
      <c r="C90" s="206">
        <v>71478</v>
      </c>
      <c r="D90" s="80">
        <v>1000222</v>
      </c>
    </row>
    <row r="91" spans="1:4" ht="26.4" x14ac:dyDescent="0.25">
      <c r="A91" s="77" t="s">
        <v>346</v>
      </c>
      <c r="B91" s="61">
        <v>130</v>
      </c>
      <c r="C91" s="206">
        <v>115</v>
      </c>
      <c r="D91" s="80">
        <v>408</v>
      </c>
    </row>
    <row r="92" spans="1:4" ht="26.4" x14ac:dyDescent="0.25">
      <c r="A92" s="77" t="s">
        <v>347</v>
      </c>
      <c r="B92" s="61">
        <v>140</v>
      </c>
      <c r="C92" s="78">
        <f>C43+C74+C89+C90+C91</f>
        <v>-2116168</v>
      </c>
      <c r="D92" s="78">
        <f>D43+D74+D89+D90+D91</f>
        <v>2729801</v>
      </c>
    </row>
    <row r="93" spans="1:4" x14ac:dyDescent="0.25">
      <c r="A93" s="108" t="s">
        <v>348</v>
      </c>
      <c r="B93" s="67">
        <v>150</v>
      </c>
      <c r="C93" s="74">
        <v>11793503</v>
      </c>
      <c r="D93" s="74">
        <v>10335554</v>
      </c>
    </row>
    <row r="94" spans="1:4" x14ac:dyDescent="0.25">
      <c r="A94" s="108" t="s">
        <v>349</v>
      </c>
      <c r="B94" s="67">
        <v>160</v>
      </c>
      <c r="C94" s="207">
        <f>C93+C92</f>
        <v>9677335</v>
      </c>
      <c r="D94" s="207">
        <f>D93+D92</f>
        <v>13065355</v>
      </c>
    </row>
    <row r="96" spans="1:4" x14ac:dyDescent="0.25">
      <c r="A96" s="152"/>
    </row>
    <row r="97" spans="1:3" x14ac:dyDescent="0.25">
      <c r="A97" s="153" t="str">
        <f>Ф1!A144</f>
        <v xml:space="preserve">Deputy Executive Board Chairman –  </v>
      </c>
      <c r="B97" s="56"/>
      <c r="C97" s="56"/>
    </row>
    <row r="98" spans="1:3" ht="26.4" x14ac:dyDescent="0.25">
      <c r="A98" s="153" t="str">
        <f>Ф1!A145</f>
        <v xml:space="preserve">Economics and Finance                               Lyudmila A. Chebotaryova </v>
      </c>
      <c r="B98" s="56"/>
    </row>
    <row r="99" spans="1:3" ht="28.2" x14ac:dyDescent="0.4">
      <c r="A99" s="154" t="str">
        <f>Ф1!A146</f>
        <v xml:space="preserve">                                                                                           (full name)</v>
      </c>
      <c r="B99" s="56"/>
      <c r="C99" s="38" t="s">
        <v>13</v>
      </c>
    </row>
    <row r="100" spans="1:3" x14ac:dyDescent="0.25">
      <c r="A100" s="154"/>
      <c r="B100" s="56"/>
      <c r="C100" s="155" t="s">
        <v>117</v>
      </c>
    </row>
    <row r="101" spans="1:3" x14ac:dyDescent="0.25">
      <c r="A101" s="154"/>
      <c r="B101" s="56"/>
      <c r="C101" s="30"/>
    </row>
    <row r="102" spans="1:3" ht="26.4" x14ac:dyDescent="0.25">
      <c r="A102" s="153" t="str">
        <f>Ф1!A149</f>
        <v xml:space="preserve">Chief Accountant                                                Dinara T. Orazkekova </v>
      </c>
      <c r="C102" s="30"/>
    </row>
    <row r="103" spans="1:3" ht="28.2" x14ac:dyDescent="0.4">
      <c r="A103" s="154" t="str">
        <f>Ф1!A150</f>
        <v xml:space="preserve">                                                                                          (full name)</v>
      </c>
      <c r="C103" s="38" t="s">
        <v>13</v>
      </c>
    </row>
    <row r="104" spans="1:3" x14ac:dyDescent="0.25">
      <c r="A104" s="154" t="str">
        <f>Ф1!A151</f>
        <v>Stamp here</v>
      </c>
      <c r="C104" s="111" t="s">
        <v>117</v>
      </c>
    </row>
    <row r="105" spans="1:3" x14ac:dyDescent="0.25">
      <c r="A105" s="156"/>
    </row>
  </sheetData>
  <pageMargins left="0.70866141732283472" right="0.3" top="0.45" bottom="0.45" header="0.31496062992125984" footer="0.31496062992125984"/>
  <pageSetup paperSize="9" scale="58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1"/>
  <sheetViews>
    <sheetView tabSelected="1" topLeftCell="A67" zoomScale="83" workbookViewId="0">
      <selection activeCell="D80" sqref="D80"/>
    </sheetView>
  </sheetViews>
  <sheetFormatPr defaultColWidth="9.44140625" defaultRowHeight="12" x14ac:dyDescent="0.25"/>
  <cols>
    <col min="1" max="1" width="54.21875" style="82" customWidth="1"/>
    <col min="2" max="2" width="5.44140625" style="82" customWidth="1"/>
    <col min="3" max="3" width="14.44140625" style="97" bestFit="1" customWidth="1"/>
    <col min="4" max="6" width="13.44140625" style="97" customWidth="1"/>
    <col min="7" max="7" width="16.33203125" style="97" customWidth="1"/>
    <col min="8" max="8" width="15.44140625" style="97" bestFit="1" customWidth="1"/>
    <col min="9" max="9" width="11.5546875" style="82" bestFit="1" customWidth="1"/>
    <col min="10" max="10" width="13" style="82" customWidth="1"/>
    <col min="11" max="11" width="16.5546875" style="82" customWidth="1"/>
    <col min="12" max="14" width="9.44140625" style="83"/>
    <col min="15" max="15" width="9.44140625" style="83" customWidth="1"/>
    <col min="16" max="17" width="9.44140625" style="83"/>
    <col min="18" max="19" width="9.44140625" style="83" customWidth="1"/>
    <col min="20" max="40" width="9.44140625" style="83"/>
    <col min="41" max="41" width="9.44140625" style="83" customWidth="1"/>
    <col min="42" max="48" width="9.44140625" style="83"/>
    <col min="49" max="49" width="9.44140625" style="83" customWidth="1"/>
    <col min="50" max="82" width="9.44140625" style="83"/>
    <col min="83" max="83" width="9.44140625" style="83" customWidth="1"/>
    <col min="84" max="16384" width="9.44140625" style="83"/>
  </cols>
  <sheetData>
    <row r="1" spans="1:21" ht="13.2" x14ac:dyDescent="0.25">
      <c r="K1" s="1" t="s">
        <v>88</v>
      </c>
    </row>
    <row r="2" spans="1:21" ht="13.2" x14ac:dyDescent="0.25">
      <c r="K2" s="1" t="s">
        <v>350</v>
      </c>
    </row>
    <row r="3" spans="1:21" ht="13.2" x14ac:dyDescent="0.25">
      <c r="K3" s="1" t="s">
        <v>97</v>
      </c>
    </row>
    <row r="4" spans="1:21" ht="13.2" x14ac:dyDescent="0.25">
      <c r="K4" s="1" t="s">
        <v>351</v>
      </c>
    </row>
    <row r="5" spans="1:21" x14ac:dyDescent="0.25">
      <c r="K5" s="118" t="s">
        <v>352</v>
      </c>
    </row>
    <row r="6" spans="1:21" x14ac:dyDescent="0.25">
      <c r="A6" s="119" t="s">
        <v>89</v>
      </c>
      <c r="C6" s="120" t="str">
        <f>Ф1!C6</f>
        <v>Ulba Metallurgical Plant JSC</v>
      </c>
    </row>
    <row r="7" spans="1:21" x14ac:dyDescent="0.25">
      <c r="A7" s="119"/>
      <c r="C7" s="121"/>
    </row>
    <row r="8" spans="1:21" ht="13.2" x14ac:dyDescent="0.25">
      <c r="A8" s="122" t="s">
        <v>354</v>
      </c>
      <c r="C8" s="121"/>
    </row>
    <row r="9" spans="1:21" x14ac:dyDescent="0.25">
      <c r="A9" s="119"/>
      <c r="C9" s="121"/>
    </row>
    <row r="10" spans="1:21" x14ac:dyDescent="0.25">
      <c r="A10" s="119" t="s">
        <v>227</v>
      </c>
      <c r="C10" s="123">
        <f>Ф1!C16</f>
        <v>44469</v>
      </c>
    </row>
    <row r="11" spans="1:21" x14ac:dyDescent="0.25">
      <c r="A11" s="124"/>
      <c r="B11" s="124"/>
      <c r="C11" s="125"/>
      <c r="D11" s="125"/>
      <c r="E11" s="125"/>
      <c r="F11" s="125"/>
      <c r="G11" s="125"/>
      <c r="H11" s="125"/>
      <c r="I11" s="124"/>
      <c r="J11" s="124"/>
      <c r="K11" s="126" t="s">
        <v>353</v>
      </c>
    </row>
    <row r="12" spans="1:21" s="84" customFormat="1" ht="38.25" customHeight="1" x14ac:dyDescent="0.25">
      <c r="A12" s="216" t="s">
        <v>230</v>
      </c>
      <c r="B12" s="216" t="s">
        <v>111</v>
      </c>
      <c r="C12" s="218" t="s">
        <v>355</v>
      </c>
      <c r="D12" s="219"/>
      <c r="E12" s="219"/>
      <c r="F12" s="219"/>
      <c r="G12" s="219"/>
      <c r="H12" s="220"/>
      <c r="I12" s="216" t="s">
        <v>360</v>
      </c>
      <c r="J12" s="216" t="s">
        <v>361</v>
      </c>
      <c r="K12" s="216" t="s">
        <v>362</v>
      </c>
    </row>
    <row r="13" spans="1:21" s="84" customFormat="1" ht="48" x14ac:dyDescent="0.25">
      <c r="A13" s="217"/>
      <c r="B13" s="217"/>
      <c r="C13" s="127" t="s">
        <v>356</v>
      </c>
      <c r="D13" s="127" t="s">
        <v>206</v>
      </c>
      <c r="E13" s="127" t="s">
        <v>357</v>
      </c>
      <c r="F13" s="127" t="s">
        <v>359</v>
      </c>
      <c r="G13" s="127" t="s">
        <v>358</v>
      </c>
      <c r="H13" s="127" t="s">
        <v>210</v>
      </c>
      <c r="I13" s="217"/>
      <c r="J13" s="217"/>
      <c r="K13" s="217"/>
    </row>
    <row r="14" spans="1:21" s="85" customFormat="1" x14ac:dyDescent="0.25">
      <c r="A14" s="128" t="s">
        <v>364</v>
      </c>
      <c r="B14" s="129" t="s">
        <v>0</v>
      </c>
      <c r="C14" s="130">
        <v>2755985</v>
      </c>
      <c r="D14" s="130">
        <v>0</v>
      </c>
      <c r="E14" s="130">
        <v>0</v>
      </c>
      <c r="F14" s="130">
        <v>156574</v>
      </c>
      <c r="G14" s="130">
        <v>66697359</v>
      </c>
      <c r="H14" s="130"/>
      <c r="I14" s="131">
        <f>SUM(C14:H14)</f>
        <v>69609918</v>
      </c>
      <c r="J14" s="131"/>
      <c r="K14" s="131">
        <f t="shared" ref="K14:K18" si="0">I14+J14</f>
        <v>69609918</v>
      </c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21" x14ac:dyDescent="0.25">
      <c r="A15" s="132" t="s">
        <v>393</v>
      </c>
      <c r="B15" s="133" t="s">
        <v>1</v>
      </c>
      <c r="C15" s="130"/>
      <c r="D15" s="130"/>
      <c r="E15" s="130"/>
      <c r="F15" s="130"/>
      <c r="G15" s="130"/>
      <c r="H15" s="130"/>
      <c r="I15" s="131">
        <f>SUM(C15:H15)</f>
        <v>0</v>
      </c>
      <c r="J15" s="131"/>
      <c r="K15" s="131">
        <f t="shared" si="0"/>
        <v>0</v>
      </c>
      <c r="L15" s="117"/>
      <c r="M15" s="117"/>
      <c r="N15" s="117"/>
      <c r="O15" s="117"/>
      <c r="P15" s="117"/>
      <c r="Q15" s="117"/>
      <c r="R15" s="117"/>
      <c r="S15" s="117"/>
      <c r="T15" s="117"/>
    </row>
    <row r="16" spans="1:21" x14ac:dyDescent="0.25">
      <c r="A16" s="132" t="s">
        <v>365</v>
      </c>
      <c r="B16" s="133" t="s">
        <v>37</v>
      </c>
      <c r="C16" s="131">
        <f t="shared" ref="C16:H16" si="1">C14+C15</f>
        <v>2755985</v>
      </c>
      <c r="D16" s="131">
        <f t="shared" si="1"/>
        <v>0</v>
      </c>
      <c r="E16" s="131">
        <f t="shared" si="1"/>
        <v>0</v>
      </c>
      <c r="F16" s="131">
        <f t="shared" si="1"/>
        <v>156574</v>
      </c>
      <c r="G16" s="131">
        <f t="shared" si="1"/>
        <v>66697359</v>
      </c>
      <c r="H16" s="131">
        <f t="shared" si="1"/>
        <v>0</v>
      </c>
      <c r="I16" s="131">
        <f t="shared" ref="I16:I19" si="2">SUM(C16:H16)</f>
        <v>69609918</v>
      </c>
      <c r="J16" s="131">
        <f>J14+J15</f>
        <v>0</v>
      </c>
      <c r="K16" s="131">
        <f t="shared" si="0"/>
        <v>69609918</v>
      </c>
      <c r="L16" s="117"/>
      <c r="M16" s="117"/>
      <c r="N16" s="117"/>
      <c r="O16" s="117"/>
      <c r="P16" s="117"/>
      <c r="Q16" s="117"/>
      <c r="R16" s="117"/>
      <c r="S16" s="117"/>
      <c r="T16" s="117"/>
    </row>
    <row r="17" spans="1:20" x14ac:dyDescent="0.25">
      <c r="A17" s="134" t="s">
        <v>366</v>
      </c>
      <c r="B17" s="133" t="s">
        <v>18</v>
      </c>
      <c r="C17" s="131">
        <f t="shared" ref="C17:H17" si="3">C18+C19</f>
        <v>0</v>
      </c>
      <c r="D17" s="131">
        <f t="shared" si="3"/>
        <v>0</v>
      </c>
      <c r="E17" s="131">
        <f t="shared" si="3"/>
        <v>0</v>
      </c>
      <c r="F17" s="131">
        <f t="shared" si="3"/>
        <v>76261</v>
      </c>
      <c r="G17" s="131">
        <f t="shared" si="3"/>
        <v>5452841</v>
      </c>
      <c r="H17" s="131">
        <f t="shared" si="3"/>
        <v>0</v>
      </c>
      <c r="I17" s="131">
        <f t="shared" si="2"/>
        <v>5529102</v>
      </c>
      <c r="J17" s="131">
        <f>J18+J19</f>
        <v>0</v>
      </c>
      <c r="K17" s="131">
        <f t="shared" si="0"/>
        <v>5529102</v>
      </c>
      <c r="L17" s="117"/>
      <c r="M17" s="117"/>
      <c r="N17" s="117"/>
      <c r="O17" s="117"/>
      <c r="P17" s="117"/>
      <c r="Q17" s="117"/>
      <c r="R17" s="117"/>
      <c r="S17" s="117"/>
      <c r="T17" s="117"/>
    </row>
    <row r="18" spans="1:20" x14ac:dyDescent="0.25">
      <c r="A18" s="132" t="s">
        <v>367</v>
      </c>
      <c r="B18" s="133" t="s">
        <v>38</v>
      </c>
      <c r="C18" s="86"/>
      <c r="D18" s="86"/>
      <c r="E18" s="86"/>
      <c r="F18" s="86"/>
      <c r="G18" s="130">
        <v>5478678</v>
      </c>
      <c r="H18" s="130"/>
      <c r="I18" s="131">
        <f t="shared" si="2"/>
        <v>5478678</v>
      </c>
      <c r="J18" s="131"/>
      <c r="K18" s="131">
        <f t="shared" si="0"/>
        <v>5478678</v>
      </c>
      <c r="L18" s="117"/>
      <c r="M18" s="117"/>
      <c r="N18" s="117"/>
      <c r="O18" s="117"/>
      <c r="P18" s="117"/>
      <c r="Q18" s="117"/>
      <c r="R18" s="117"/>
      <c r="S18" s="117"/>
      <c r="T18" s="117"/>
    </row>
    <row r="19" spans="1:20" ht="24" x14ac:dyDescent="0.25">
      <c r="A19" s="134" t="s">
        <v>368</v>
      </c>
      <c r="B19" s="133" t="s">
        <v>39</v>
      </c>
      <c r="C19" s="131">
        <f t="shared" ref="C19:H19" si="4">SUM(C21:C29)</f>
        <v>0</v>
      </c>
      <c r="D19" s="131">
        <f t="shared" si="4"/>
        <v>0</v>
      </c>
      <c r="E19" s="131">
        <f t="shared" si="4"/>
        <v>0</v>
      </c>
      <c r="F19" s="131">
        <f t="shared" si="4"/>
        <v>76261</v>
      </c>
      <c r="G19" s="131">
        <f t="shared" si="4"/>
        <v>-25837</v>
      </c>
      <c r="H19" s="131">
        <f t="shared" si="4"/>
        <v>0</v>
      </c>
      <c r="I19" s="131">
        <f t="shared" si="2"/>
        <v>50424</v>
      </c>
      <c r="J19" s="135">
        <f>SUM(J21:J29)</f>
        <v>0</v>
      </c>
      <c r="K19" s="131">
        <f>I19+J19</f>
        <v>50424</v>
      </c>
      <c r="L19" s="117"/>
      <c r="M19" s="117"/>
      <c r="N19" s="117"/>
      <c r="O19" s="117"/>
      <c r="P19" s="117"/>
      <c r="Q19" s="117"/>
      <c r="R19" s="117"/>
      <c r="S19" s="117"/>
      <c r="T19" s="117"/>
    </row>
    <row r="20" spans="1:20" x14ac:dyDescent="0.25">
      <c r="A20" s="134" t="s">
        <v>232</v>
      </c>
      <c r="B20" s="133"/>
      <c r="C20" s="130"/>
      <c r="D20" s="130"/>
      <c r="E20" s="130"/>
      <c r="F20" s="130"/>
      <c r="G20" s="130"/>
      <c r="H20" s="130"/>
      <c r="I20" s="136"/>
      <c r="J20" s="130"/>
      <c r="K20" s="130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24" x14ac:dyDescent="0.25">
      <c r="A21" s="132" t="s">
        <v>369</v>
      </c>
      <c r="B21" s="133" t="s">
        <v>40</v>
      </c>
      <c r="C21" s="86"/>
      <c r="D21" s="86"/>
      <c r="E21" s="86"/>
      <c r="F21" s="130"/>
      <c r="G21" s="86"/>
      <c r="H21" s="86"/>
      <c r="I21" s="87"/>
      <c r="J21" s="87"/>
      <c r="K21" s="88">
        <f t="shared" ref="K21:K47" si="5">I21+J21</f>
        <v>0</v>
      </c>
      <c r="L21" s="117"/>
      <c r="M21" s="117"/>
      <c r="N21" s="117"/>
      <c r="O21" s="117"/>
      <c r="P21" s="117"/>
      <c r="Q21" s="117"/>
      <c r="R21" s="117"/>
      <c r="S21" s="117"/>
      <c r="T21" s="117"/>
    </row>
    <row r="22" spans="1:20" ht="24" x14ac:dyDescent="0.25">
      <c r="A22" s="132" t="s">
        <v>370</v>
      </c>
      <c r="B22" s="133" t="s">
        <v>41</v>
      </c>
      <c r="C22" s="86"/>
      <c r="D22" s="86"/>
      <c r="E22" s="86"/>
      <c r="F22" s="130"/>
      <c r="G22" s="130"/>
      <c r="H22" s="130"/>
      <c r="I22" s="131">
        <f>SUM(C22:H22)</f>
        <v>0</v>
      </c>
      <c r="J22" s="131"/>
      <c r="K22" s="88">
        <f t="shared" si="5"/>
        <v>0</v>
      </c>
      <c r="L22" s="117"/>
      <c r="M22" s="117"/>
      <c r="N22" s="117"/>
      <c r="O22" s="117"/>
      <c r="P22" s="117"/>
      <c r="Q22" s="117"/>
      <c r="R22" s="117"/>
      <c r="S22" s="117"/>
      <c r="T22" s="117"/>
    </row>
    <row r="23" spans="1:20" ht="24" x14ac:dyDescent="0.25">
      <c r="A23" s="132" t="s">
        <v>371</v>
      </c>
      <c r="B23" s="133" t="s">
        <v>42</v>
      </c>
      <c r="C23" s="86"/>
      <c r="D23" s="86"/>
      <c r="E23" s="86"/>
      <c r="F23" s="130"/>
      <c r="G23" s="130"/>
      <c r="H23" s="130"/>
      <c r="I23" s="87"/>
      <c r="J23" s="87"/>
      <c r="K23" s="88">
        <f t="shared" si="5"/>
        <v>0</v>
      </c>
      <c r="L23" s="117"/>
      <c r="M23" s="117"/>
      <c r="N23" s="117"/>
      <c r="O23" s="117"/>
      <c r="P23" s="117"/>
      <c r="Q23" s="117"/>
      <c r="R23" s="117"/>
      <c r="S23" s="117"/>
      <c r="T23" s="117"/>
    </row>
    <row r="24" spans="1:20" ht="36" x14ac:dyDescent="0.25">
      <c r="A24" s="134" t="s">
        <v>372</v>
      </c>
      <c r="B24" s="133" t="s">
        <v>43</v>
      </c>
      <c r="C24" s="86"/>
      <c r="D24" s="86"/>
      <c r="E24" s="86"/>
      <c r="F24" s="130"/>
      <c r="G24" s="130">
        <v>-497</v>
      </c>
      <c r="H24" s="130"/>
      <c r="I24" s="131">
        <f t="shared" ref="I24:I30" si="6">SUM(C24:H24)</f>
        <v>-497</v>
      </c>
      <c r="J24" s="131"/>
      <c r="K24" s="88">
        <f t="shared" si="5"/>
        <v>-497</v>
      </c>
      <c r="L24" s="117"/>
      <c r="M24" s="117"/>
      <c r="N24" s="117"/>
      <c r="O24" s="117"/>
      <c r="P24" s="117"/>
      <c r="Q24" s="117"/>
      <c r="R24" s="117"/>
      <c r="S24" s="117"/>
      <c r="T24" s="117"/>
    </row>
    <row r="25" spans="1:20" x14ac:dyDescent="0.25">
      <c r="A25" s="132" t="s">
        <v>373</v>
      </c>
      <c r="B25" s="133" t="s">
        <v>44</v>
      </c>
      <c r="C25" s="86"/>
      <c r="D25" s="86"/>
      <c r="E25" s="86"/>
      <c r="F25" s="130"/>
      <c r="G25" s="130">
        <v>-25340</v>
      </c>
      <c r="H25" s="130"/>
      <c r="I25" s="131">
        <f t="shared" si="6"/>
        <v>-25340</v>
      </c>
      <c r="J25" s="131"/>
      <c r="K25" s="88">
        <f t="shared" si="5"/>
        <v>-25340</v>
      </c>
      <c r="L25" s="117"/>
      <c r="M25" s="117"/>
      <c r="N25" s="117"/>
      <c r="O25" s="117"/>
      <c r="P25" s="117"/>
      <c r="Q25" s="117"/>
      <c r="R25" s="117"/>
      <c r="S25" s="117"/>
      <c r="T25" s="117"/>
    </row>
    <row r="26" spans="1:20" x14ac:dyDescent="0.25">
      <c r="A26" s="132" t="s">
        <v>374</v>
      </c>
      <c r="B26" s="133" t="s">
        <v>45</v>
      </c>
      <c r="C26" s="86"/>
      <c r="D26" s="86"/>
      <c r="E26" s="86"/>
      <c r="F26" s="130"/>
      <c r="G26" s="130"/>
      <c r="H26" s="130"/>
      <c r="I26" s="131">
        <f t="shared" si="6"/>
        <v>0</v>
      </c>
      <c r="J26" s="131"/>
      <c r="K26" s="88">
        <f t="shared" si="5"/>
        <v>0</v>
      </c>
      <c r="L26" s="117"/>
      <c r="M26" s="117"/>
      <c r="N26" s="117"/>
      <c r="O26" s="117"/>
      <c r="P26" s="117"/>
      <c r="Q26" s="117"/>
      <c r="R26" s="117"/>
      <c r="S26" s="117"/>
      <c r="T26" s="117"/>
    </row>
    <row r="27" spans="1:20" x14ac:dyDescent="0.25">
      <c r="A27" s="134" t="s">
        <v>375</v>
      </c>
      <c r="B27" s="133" t="s">
        <v>46</v>
      </c>
      <c r="C27" s="86"/>
      <c r="D27" s="86"/>
      <c r="E27" s="86"/>
      <c r="F27" s="130"/>
      <c r="G27" s="130"/>
      <c r="H27" s="130"/>
      <c r="I27" s="131">
        <f t="shared" si="6"/>
        <v>0</v>
      </c>
      <c r="J27" s="131"/>
      <c r="K27" s="88">
        <f t="shared" si="5"/>
        <v>0</v>
      </c>
      <c r="L27" s="117"/>
      <c r="M27" s="117"/>
      <c r="N27" s="117"/>
      <c r="O27" s="117"/>
      <c r="P27" s="117"/>
      <c r="Q27" s="117"/>
      <c r="R27" s="117"/>
      <c r="S27" s="117"/>
      <c r="T27" s="117"/>
    </row>
    <row r="28" spans="1:20" x14ac:dyDescent="0.25">
      <c r="A28" s="132" t="s">
        <v>376</v>
      </c>
      <c r="B28" s="133" t="s">
        <v>47</v>
      </c>
      <c r="C28" s="130"/>
      <c r="D28" s="130"/>
      <c r="E28" s="130"/>
      <c r="F28" s="130"/>
      <c r="G28" s="130"/>
      <c r="H28" s="130"/>
      <c r="I28" s="131">
        <f t="shared" si="6"/>
        <v>0</v>
      </c>
      <c r="J28" s="131"/>
      <c r="K28" s="88">
        <f t="shared" si="5"/>
        <v>0</v>
      </c>
      <c r="L28" s="117"/>
      <c r="M28" s="117"/>
      <c r="N28" s="117"/>
      <c r="O28" s="117"/>
      <c r="P28" s="117"/>
      <c r="Q28" s="117"/>
      <c r="R28" s="117"/>
      <c r="S28" s="117"/>
      <c r="T28" s="117"/>
    </row>
    <row r="29" spans="1:20" s="91" customFormat="1" x14ac:dyDescent="0.2">
      <c r="A29" s="134" t="s">
        <v>377</v>
      </c>
      <c r="B29" s="137" t="s">
        <v>48</v>
      </c>
      <c r="C29" s="89"/>
      <c r="D29" s="89"/>
      <c r="E29" s="89"/>
      <c r="F29" s="138">
        <v>76261</v>
      </c>
      <c r="G29" s="138"/>
      <c r="H29" s="138"/>
      <c r="I29" s="139">
        <f t="shared" si="6"/>
        <v>76261</v>
      </c>
      <c r="J29" s="139"/>
      <c r="K29" s="90">
        <f t="shared" si="5"/>
        <v>76261</v>
      </c>
      <c r="L29" s="117"/>
      <c r="M29" s="117"/>
      <c r="N29" s="117"/>
      <c r="O29" s="117"/>
      <c r="P29" s="117"/>
      <c r="Q29" s="117"/>
      <c r="R29" s="117"/>
      <c r="S29" s="117"/>
      <c r="T29" s="117"/>
    </row>
    <row r="30" spans="1:20" x14ac:dyDescent="0.25">
      <c r="A30" s="134" t="s">
        <v>378</v>
      </c>
      <c r="B30" s="133" t="s">
        <v>49</v>
      </c>
      <c r="C30" s="140">
        <f>SUM(C32,C37:C45)</f>
        <v>0</v>
      </c>
      <c r="D30" s="140">
        <f t="shared" ref="D30:J30" si="7">SUM(D32,D37:D45)</f>
        <v>0</v>
      </c>
      <c r="E30" s="140">
        <f t="shared" si="7"/>
        <v>0</v>
      </c>
      <c r="F30" s="140">
        <f t="shared" si="7"/>
        <v>0</v>
      </c>
      <c r="G30" s="140">
        <f t="shared" si="7"/>
        <v>-3214167</v>
      </c>
      <c r="H30" s="140">
        <f t="shared" si="7"/>
        <v>0</v>
      </c>
      <c r="I30" s="131">
        <f t="shared" si="6"/>
        <v>-3214167</v>
      </c>
      <c r="J30" s="135">
        <f t="shared" si="7"/>
        <v>0</v>
      </c>
      <c r="K30" s="131">
        <f t="shared" si="5"/>
        <v>-3214167</v>
      </c>
      <c r="L30" s="117"/>
      <c r="M30" s="117"/>
      <c r="N30" s="117"/>
      <c r="O30" s="117"/>
      <c r="P30" s="117"/>
      <c r="Q30" s="117"/>
      <c r="R30" s="117"/>
      <c r="S30" s="117"/>
      <c r="T30" s="117"/>
    </row>
    <row r="31" spans="1:20" x14ac:dyDescent="0.25">
      <c r="A31" s="132" t="s">
        <v>232</v>
      </c>
      <c r="B31" s="133"/>
      <c r="C31" s="141"/>
      <c r="D31" s="141"/>
      <c r="E31" s="141"/>
      <c r="F31" s="141"/>
      <c r="G31" s="141"/>
      <c r="H31" s="141"/>
      <c r="I31" s="131"/>
      <c r="J31" s="136"/>
      <c r="K31" s="131"/>
      <c r="L31" s="117"/>
      <c r="M31" s="117"/>
      <c r="N31" s="117"/>
      <c r="O31" s="117"/>
      <c r="P31" s="117"/>
      <c r="Q31" s="117"/>
      <c r="R31" s="117"/>
      <c r="S31" s="117"/>
      <c r="T31" s="117"/>
    </row>
    <row r="32" spans="1:20" x14ac:dyDescent="0.25">
      <c r="A32" s="134" t="s">
        <v>379</v>
      </c>
      <c r="B32" s="133" t="s">
        <v>50</v>
      </c>
      <c r="C32" s="140">
        <f t="shared" ref="C32:H32" si="8">SUM(C34:C36)</f>
        <v>0</v>
      </c>
      <c r="D32" s="140">
        <f t="shared" si="8"/>
        <v>0</v>
      </c>
      <c r="E32" s="140">
        <f t="shared" si="8"/>
        <v>0</v>
      </c>
      <c r="F32" s="140">
        <f t="shared" si="8"/>
        <v>0</v>
      </c>
      <c r="G32" s="140">
        <f t="shared" si="8"/>
        <v>0</v>
      </c>
      <c r="H32" s="140">
        <f t="shared" si="8"/>
        <v>0</v>
      </c>
      <c r="I32" s="131">
        <f>SUM(C32:H32)</f>
        <v>0</v>
      </c>
      <c r="J32" s="135">
        <f>SUM(J34:J36)</f>
        <v>0</v>
      </c>
      <c r="K32" s="131">
        <f t="shared" si="5"/>
        <v>0</v>
      </c>
      <c r="L32" s="117"/>
      <c r="M32" s="117"/>
      <c r="N32" s="117"/>
      <c r="O32" s="117"/>
      <c r="P32" s="117"/>
      <c r="Q32" s="117"/>
      <c r="R32" s="117"/>
      <c r="S32" s="117"/>
      <c r="T32" s="117"/>
    </row>
    <row r="33" spans="1:20" x14ac:dyDescent="0.25">
      <c r="A33" s="132" t="s">
        <v>232</v>
      </c>
      <c r="B33" s="133"/>
      <c r="C33" s="141"/>
      <c r="D33" s="141"/>
      <c r="E33" s="141"/>
      <c r="F33" s="141"/>
      <c r="G33" s="141"/>
      <c r="H33" s="141"/>
      <c r="I33" s="130"/>
      <c r="J33" s="136"/>
      <c r="K33" s="131"/>
      <c r="L33" s="117"/>
      <c r="M33" s="117"/>
      <c r="N33" s="117"/>
      <c r="O33" s="117"/>
      <c r="P33" s="117"/>
      <c r="Q33" s="117"/>
      <c r="R33" s="117"/>
      <c r="S33" s="117"/>
      <c r="T33" s="117"/>
    </row>
    <row r="34" spans="1:20" x14ac:dyDescent="0.25">
      <c r="A34" s="134" t="s">
        <v>380</v>
      </c>
      <c r="B34" s="133"/>
      <c r="C34" s="130"/>
      <c r="D34" s="130"/>
      <c r="E34" s="130"/>
      <c r="F34" s="130"/>
      <c r="G34" s="130"/>
      <c r="H34" s="130"/>
      <c r="I34" s="131">
        <f>SUM(C34:H34)</f>
        <v>0</v>
      </c>
      <c r="J34" s="131"/>
      <c r="K34" s="131">
        <f t="shared" si="5"/>
        <v>0</v>
      </c>
      <c r="L34" s="117"/>
      <c r="M34" s="117"/>
      <c r="N34" s="117"/>
      <c r="O34" s="117"/>
      <c r="P34" s="117"/>
      <c r="Q34" s="117"/>
      <c r="R34" s="117"/>
      <c r="S34" s="117"/>
      <c r="T34" s="117"/>
    </row>
    <row r="35" spans="1:20" ht="24" x14ac:dyDescent="0.25">
      <c r="A35" s="134" t="s">
        <v>381</v>
      </c>
      <c r="B35" s="133"/>
      <c r="C35" s="130"/>
      <c r="D35" s="130"/>
      <c r="E35" s="130"/>
      <c r="F35" s="130"/>
      <c r="G35" s="130"/>
      <c r="H35" s="130"/>
      <c r="I35" s="131">
        <f t="shared" ref="I35:I81" si="9">SUM(C35:H35)</f>
        <v>0</v>
      </c>
      <c r="J35" s="131"/>
      <c r="K35" s="131">
        <f t="shared" si="5"/>
        <v>0</v>
      </c>
      <c r="L35" s="117"/>
      <c r="M35" s="117"/>
      <c r="N35" s="117"/>
      <c r="O35" s="117"/>
      <c r="P35" s="117"/>
      <c r="Q35" s="117"/>
      <c r="R35" s="117"/>
      <c r="S35" s="117"/>
      <c r="T35" s="117"/>
    </row>
    <row r="36" spans="1:20" ht="24" x14ac:dyDescent="0.25">
      <c r="A36" s="134" t="s">
        <v>382</v>
      </c>
      <c r="B36" s="133"/>
      <c r="C36" s="130"/>
      <c r="D36" s="130"/>
      <c r="E36" s="130"/>
      <c r="F36" s="130"/>
      <c r="G36" s="130"/>
      <c r="H36" s="130"/>
      <c r="I36" s="131">
        <f t="shared" si="9"/>
        <v>0</v>
      </c>
      <c r="J36" s="131"/>
      <c r="K36" s="131">
        <f t="shared" si="5"/>
        <v>0</v>
      </c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25">
      <c r="A37" s="134" t="s">
        <v>383</v>
      </c>
      <c r="B37" s="133" t="s">
        <v>51</v>
      </c>
      <c r="C37" s="130"/>
      <c r="D37" s="130"/>
      <c r="E37" s="130"/>
      <c r="F37" s="130"/>
      <c r="G37" s="130"/>
      <c r="H37" s="130"/>
      <c r="I37" s="131">
        <f t="shared" si="9"/>
        <v>0</v>
      </c>
      <c r="J37" s="131"/>
      <c r="K37" s="131">
        <f t="shared" si="5"/>
        <v>0</v>
      </c>
      <c r="L37" s="117"/>
      <c r="M37" s="117"/>
      <c r="N37" s="117"/>
      <c r="O37" s="117"/>
      <c r="P37" s="117"/>
      <c r="Q37" s="117"/>
      <c r="R37" s="117"/>
      <c r="S37" s="117"/>
      <c r="T37" s="117"/>
    </row>
    <row r="38" spans="1:20" x14ac:dyDescent="0.25">
      <c r="A38" s="134" t="s">
        <v>384</v>
      </c>
      <c r="B38" s="133" t="s">
        <v>52</v>
      </c>
      <c r="C38" s="130"/>
      <c r="D38" s="130"/>
      <c r="E38" s="130"/>
      <c r="F38" s="130"/>
      <c r="G38" s="130"/>
      <c r="H38" s="130"/>
      <c r="I38" s="131">
        <f t="shared" si="9"/>
        <v>0</v>
      </c>
      <c r="J38" s="131"/>
      <c r="K38" s="131">
        <f t="shared" si="5"/>
        <v>0</v>
      </c>
      <c r="L38" s="117"/>
      <c r="M38" s="117"/>
      <c r="N38" s="117"/>
      <c r="O38" s="117"/>
      <c r="P38" s="117"/>
      <c r="Q38" s="117"/>
      <c r="R38" s="117"/>
      <c r="S38" s="117"/>
      <c r="T38" s="117"/>
    </row>
    <row r="39" spans="1:20" x14ac:dyDescent="0.25">
      <c r="A39" s="134" t="s">
        <v>385</v>
      </c>
      <c r="B39" s="133" t="s">
        <v>53</v>
      </c>
      <c r="C39" s="130"/>
      <c r="D39" s="130"/>
      <c r="E39" s="130"/>
      <c r="F39" s="130"/>
      <c r="G39" s="130"/>
      <c r="H39" s="130"/>
      <c r="I39" s="131">
        <f t="shared" si="9"/>
        <v>0</v>
      </c>
      <c r="J39" s="131"/>
      <c r="K39" s="131">
        <f t="shared" si="5"/>
        <v>0</v>
      </c>
      <c r="L39" s="117"/>
      <c r="M39" s="117"/>
      <c r="N39" s="117"/>
      <c r="O39" s="117"/>
      <c r="P39" s="117"/>
      <c r="Q39" s="117"/>
      <c r="R39" s="117"/>
      <c r="S39" s="117"/>
      <c r="T39" s="117"/>
    </row>
    <row r="40" spans="1:20" ht="24" x14ac:dyDescent="0.25">
      <c r="A40" s="134" t="s">
        <v>386</v>
      </c>
      <c r="B40" s="133" t="s">
        <v>54</v>
      </c>
      <c r="C40" s="130"/>
      <c r="D40" s="130"/>
      <c r="E40" s="130"/>
      <c r="F40" s="130"/>
      <c r="G40" s="130"/>
      <c r="H40" s="130"/>
      <c r="I40" s="131">
        <f t="shared" si="9"/>
        <v>0</v>
      </c>
      <c r="J40" s="131"/>
      <c r="K40" s="131">
        <f t="shared" si="5"/>
        <v>0</v>
      </c>
      <c r="L40" s="117"/>
      <c r="M40" s="117"/>
      <c r="N40" s="117"/>
      <c r="O40" s="117"/>
      <c r="P40" s="117"/>
      <c r="Q40" s="117"/>
      <c r="R40" s="117"/>
      <c r="S40" s="117"/>
      <c r="T40" s="117"/>
    </row>
    <row r="41" spans="1:20" x14ac:dyDescent="0.25">
      <c r="A41" s="134" t="s">
        <v>387</v>
      </c>
      <c r="B41" s="133" t="s">
        <v>55</v>
      </c>
      <c r="C41" s="130"/>
      <c r="D41" s="130"/>
      <c r="E41" s="130"/>
      <c r="F41" s="130"/>
      <c r="G41" s="130">
        <v>-3214167</v>
      </c>
      <c r="H41" s="130"/>
      <c r="I41" s="131">
        <f t="shared" si="9"/>
        <v>-3214167</v>
      </c>
      <c r="J41" s="131"/>
      <c r="K41" s="131">
        <f t="shared" si="5"/>
        <v>-3214167</v>
      </c>
      <c r="L41" s="117"/>
      <c r="M41" s="117"/>
      <c r="N41" s="117"/>
      <c r="O41" s="117"/>
      <c r="P41" s="117"/>
      <c r="Q41" s="117"/>
      <c r="R41" s="117"/>
      <c r="S41" s="117"/>
      <c r="T41" s="117"/>
    </row>
    <row r="42" spans="1:20" x14ac:dyDescent="0.25">
      <c r="A42" s="134" t="s">
        <v>388</v>
      </c>
      <c r="B42" s="133" t="s">
        <v>56</v>
      </c>
      <c r="C42" s="130"/>
      <c r="D42" s="130"/>
      <c r="E42" s="130"/>
      <c r="F42" s="130"/>
      <c r="G42" s="130"/>
      <c r="H42" s="130"/>
      <c r="I42" s="131">
        <f t="shared" si="9"/>
        <v>0</v>
      </c>
      <c r="J42" s="131"/>
      <c r="K42" s="131">
        <f t="shared" si="5"/>
        <v>0</v>
      </c>
      <c r="L42" s="117"/>
      <c r="M42" s="117"/>
      <c r="N42" s="117"/>
      <c r="O42" s="117"/>
      <c r="P42" s="117"/>
      <c r="Q42" s="117"/>
      <c r="R42" s="117"/>
      <c r="S42" s="117"/>
      <c r="T42" s="117"/>
    </row>
    <row r="43" spans="1:20" x14ac:dyDescent="0.25">
      <c r="A43" s="134" t="s">
        <v>389</v>
      </c>
      <c r="B43" s="133" t="s">
        <v>57</v>
      </c>
      <c r="C43" s="130"/>
      <c r="D43" s="130"/>
      <c r="E43" s="130"/>
      <c r="F43" s="130"/>
      <c r="G43" s="130"/>
      <c r="H43" s="130"/>
      <c r="I43" s="131">
        <f t="shared" si="9"/>
        <v>0</v>
      </c>
      <c r="J43" s="131"/>
      <c r="K43" s="131">
        <f t="shared" si="5"/>
        <v>0</v>
      </c>
      <c r="L43" s="117"/>
      <c r="M43" s="117"/>
      <c r="N43" s="117"/>
      <c r="O43" s="117"/>
      <c r="P43" s="117"/>
      <c r="Q43" s="117"/>
      <c r="R43" s="117"/>
      <c r="S43" s="117"/>
      <c r="T43" s="117"/>
    </row>
    <row r="44" spans="1:20" ht="24" x14ac:dyDescent="0.25">
      <c r="A44" s="132" t="s">
        <v>390</v>
      </c>
      <c r="B44" s="133" t="s">
        <v>58</v>
      </c>
      <c r="C44" s="130"/>
      <c r="D44" s="130"/>
      <c r="E44" s="130"/>
      <c r="F44" s="130"/>
      <c r="G44" s="130"/>
      <c r="H44" s="130"/>
      <c r="I44" s="131">
        <f t="shared" si="9"/>
        <v>0</v>
      </c>
      <c r="J44" s="131"/>
      <c r="K44" s="131">
        <f t="shared" si="5"/>
        <v>0</v>
      </c>
      <c r="L44" s="117"/>
      <c r="M44" s="117"/>
      <c r="N44" s="117"/>
      <c r="O44" s="117"/>
      <c r="P44" s="117"/>
      <c r="Q44" s="117"/>
      <c r="R44" s="117"/>
      <c r="S44" s="117"/>
      <c r="T44" s="117"/>
    </row>
    <row r="45" spans="1:20" x14ac:dyDescent="0.25">
      <c r="A45" s="134" t="s">
        <v>391</v>
      </c>
      <c r="B45" s="133" t="s">
        <v>59</v>
      </c>
      <c r="C45" s="130"/>
      <c r="D45" s="130"/>
      <c r="E45" s="130"/>
      <c r="F45" s="130"/>
      <c r="G45" s="130"/>
      <c r="H45" s="130"/>
      <c r="I45" s="131">
        <f t="shared" si="9"/>
        <v>0</v>
      </c>
      <c r="J45" s="131"/>
      <c r="K45" s="131">
        <f t="shared" si="5"/>
        <v>0</v>
      </c>
      <c r="L45" s="117"/>
      <c r="M45" s="117"/>
      <c r="N45" s="117"/>
      <c r="O45" s="117"/>
      <c r="P45" s="117"/>
      <c r="Q45" s="117"/>
      <c r="R45" s="117"/>
      <c r="S45" s="117"/>
      <c r="T45" s="117"/>
    </row>
    <row r="46" spans="1:20" s="85" customFormat="1" ht="22.8" x14ac:dyDescent="0.25">
      <c r="A46" s="142" t="s">
        <v>392</v>
      </c>
      <c r="B46" s="129" t="s">
        <v>60</v>
      </c>
      <c r="C46" s="140">
        <f t="shared" ref="C46:H46" si="10">SUM(C16+C17+C30)</f>
        <v>2755985</v>
      </c>
      <c r="D46" s="140">
        <f t="shared" si="10"/>
        <v>0</v>
      </c>
      <c r="E46" s="140">
        <f t="shared" si="10"/>
        <v>0</v>
      </c>
      <c r="F46" s="140">
        <f t="shared" si="10"/>
        <v>232835</v>
      </c>
      <c r="G46" s="140">
        <f t="shared" si="10"/>
        <v>68936033</v>
      </c>
      <c r="H46" s="140">
        <f t="shared" si="10"/>
        <v>0</v>
      </c>
      <c r="I46" s="131">
        <f t="shared" si="9"/>
        <v>71924853</v>
      </c>
      <c r="J46" s="135">
        <f>SUM(J16+J17+J30)</f>
        <v>0</v>
      </c>
      <c r="K46" s="131">
        <f t="shared" si="5"/>
        <v>71924853</v>
      </c>
      <c r="L46" s="117"/>
      <c r="M46" s="117"/>
      <c r="N46" s="117"/>
      <c r="O46" s="117"/>
      <c r="P46" s="117"/>
      <c r="Q46" s="117"/>
      <c r="R46" s="117"/>
      <c r="S46" s="117"/>
      <c r="T46" s="117"/>
    </row>
    <row r="47" spans="1:20" x14ac:dyDescent="0.25">
      <c r="A47" s="134" t="s">
        <v>393</v>
      </c>
      <c r="B47" s="133" t="s">
        <v>61</v>
      </c>
      <c r="C47" s="130"/>
      <c r="D47" s="130"/>
      <c r="E47" s="130"/>
      <c r="F47" s="130"/>
      <c r="G47" s="130"/>
      <c r="H47" s="130"/>
      <c r="I47" s="131">
        <f t="shared" si="9"/>
        <v>0</v>
      </c>
      <c r="J47" s="131"/>
      <c r="K47" s="131">
        <f t="shared" si="5"/>
        <v>0</v>
      </c>
      <c r="L47" s="117"/>
      <c r="M47" s="117"/>
      <c r="N47" s="117"/>
      <c r="O47" s="117"/>
      <c r="P47" s="117"/>
      <c r="Q47" s="117"/>
      <c r="R47" s="117"/>
      <c r="S47" s="117"/>
      <c r="T47" s="117"/>
    </row>
    <row r="48" spans="1:20" ht="13.2" x14ac:dyDescent="0.25">
      <c r="A48" s="21" t="s">
        <v>394</v>
      </c>
      <c r="B48" s="143"/>
      <c r="C48" s="144"/>
      <c r="D48" s="144"/>
      <c r="E48" s="144"/>
      <c r="F48" s="144"/>
      <c r="G48" s="144"/>
      <c r="H48" s="144"/>
      <c r="I48" s="145"/>
      <c r="J48" s="145"/>
      <c r="K48" s="145"/>
      <c r="L48" s="117"/>
      <c r="M48" s="117"/>
      <c r="N48" s="117"/>
      <c r="O48" s="117"/>
      <c r="P48" s="117"/>
      <c r="Q48" s="117"/>
      <c r="R48" s="117"/>
      <c r="S48" s="117"/>
      <c r="T48" s="117"/>
    </row>
    <row r="49" spans="1:20" ht="13.2" x14ac:dyDescent="0.25">
      <c r="A49" s="21" t="s">
        <v>395</v>
      </c>
      <c r="B49" s="143"/>
      <c r="C49" s="144"/>
      <c r="D49" s="144"/>
      <c r="E49" s="144"/>
      <c r="F49" s="144"/>
      <c r="G49" s="144"/>
      <c r="H49" s="144"/>
      <c r="I49" s="145"/>
      <c r="J49" s="145"/>
      <c r="K49" s="145"/>
      <c r="L49" s="117"/>
      <c r="M49" s="117"/>
      <c r="N49" s="117"/>
      <c r="O49" s="117"/>
      <c r="P49" s="117"/>
      <c r="Q49" s="117"/>
      <c r="R49" s="117"/>
      <c r="S49" s="117"/>
      <c r="T49" s="117"/>
    </row>
    <row r="50" spans="1:20" ht="13.2" x14ac:dyDescent="0.25">
      <c r="A50" s="21" t="s">
        <v>396</v>
      </c>
      <c r="B50" s="143"/>
      <c r="C50" s="144"/>
      <c r="D50" s="144"/>
      <c r="E50" s="144"/>
      <c r="F50" s="144"/>
      <c r="G50" s="144"/>
      <c r="H50" s="144"/>
      <c r="I50" s="145"/>
      <c r="J50" s="145"/>
      <c r="K50" s="145"/>
      <c r="L50" s="117"/>
      <c r="M50" s="117"/>
      <c r="N50" s="117"/>
      <c r="O50" s="117"/>
      <c r="P50" s="117"/>
      <c r="Q50" s="117"/>
      <c r="R50" s="117"/>
      <c r="S50" s="117"/>
      <c r="T50" s="117"/>
    </row>
    <row r="51" spans="1:20" x14ac:dyDescent="0.25">
      <c r="A51" s="134" t="s">
        <v>397</v>
      </c>
      <c r="B51" s="143" t="s">
        <v>62</v>
      </c>
      <c r="C51" s="146">
        <f t="shared" ref="C51:H51" si="11">C46+C47</f>
        <v>2755985</v>
      </c>
      <c r="D51" s="146">
        <f t="shared" si="11"/>
        <v>0</v>
      </c>
      <c r="E51" s="146">
        <f t="shared" si="11"/>
        <v>0</v>
      </c>
      <c r="F51" s="146">
        <f t="shared" si="11"/>
        <v>232835</v>
      </c>
      <c r="G51" s="146">
        <f t="shared" si="11"/>
        <v>68936033</v>
      </c>
      <c r="H51" s="146">
        <f t="shared" si="11"/>
        <v>0</v>
      </c>
      <c r="I51" s="145">
        <f t="shared" si="9"/>
        <v>71924853</v>
      </c>
      <c r="J51" s="147">
        <f>J46+J47</f>
        <v>0</v>
      </c>
      <c r="K51" s="145">
        <f t="shared" ref="K51:K54" si="12">I51+J51</f>
        <v>71924853</v>
      </c>
      <c r="L51" s="117"/>
      <c r="M51" s="117"/>
      <c r="N51" s="117"/>
      <c r="O51" s="117"/>
      <c r="P51" s="117"/>
      <c r="Q51" s="117"/>
      <c r="R51" s="117"/>
      <c r="S51" s="117"/>
      <c r="T51" s="117"/>
    </row>
    <row r="52" spans="1:20" x14ac:dyDescent="0.25">
      <c r="A52" s="132" t="s">
        <v>398</v>
      </c>
      <c r="B52" s="143" t="s">
        <v>35</v>
      </c>
      <c r="C52" s="146">
        <f t="shared" ref="C52:H52" si="13">C53+C54</f>
        <v>0</v>
      </c>
      <c r="D52" s="146">
        <f t="shared" si="13"/>
        <v>0</v>
      </c>
      <c r="E52" s="146">
        <f t="shared" si="13"/>
        <v>0</v>
      </c>
      <c r="F52" s="146">
        <f t="shared" si="13"/>
        <v>26053</v>
      </c>
      <c r="G52" s="146">
        <f t="shared" si="13"/>
        <v>4392899</v>
      </c>
      <c r="H52" s="146">
        <f t="shared" si="13"/>
        <v>0</v>
      </c>
      <c r="I52" s="145">
        <f t="shared" si="9"/>
        <v>4418952</v>
      </c>
      <c r="J52" s="147">
        <f>J53+J54</f>
        <v>0</v>
      </c>
      <c r="K52" s="145">
        <f t="shared" si="12"/>
        <v>4418952</v>
      </c>
      <c r="L52" s="117"/>
      <c r="M52" s="117"/>
      <c r="N52" s="117"/>
      <c r="O52" s="117"/>
      <c r="P52" s="117"/>
      <c r="Q52" s="117"/>
      <c r="R52" s="117"/>
      <c r="S52" s="117"/>
      <c r="T52" s="117"/>
    </row>
    <row r="53" spans="1:20" x14ac:dyDescent="0.25">
      <c r="A53" s="134" t="s">
        <v>399</v>
      </c>
      <c r="B53" s="143" t="s">
        <v>63</v>
      </c>
      <c r="C53" s="144"/>
      <c r="D53" s="98"/>
      <c r="E53" s="98"/>
      <c r="F53" s="98"/>
      <c r="G53" s="144">
        <v>4392899</v>
      </c>
      <c r="H53" s="144"/>
      <c r="I53" s="145">
        <f t="shared" si="9"/>
        <v>4392899</v>
      </c>
      <c r="J53" s="145"/>
      <c r="K53" s="145">
        <f t="shared" si="12"/>
        <v>4392899</v>
      </c>
      <c r="L53" s="117"/>
      <c r="M53" s="117"/>
      <c r="N53" s="117"/>
      <c r="O53" s="117"/>
      <c r="P53" s="117"/>
      <c r="Q53" s="117"/>
      <c r="R53" s="117"/>
      <c r="S53" s="117"/>
      <c r="T53" s="117"/>
    </row>
    <row r="54" spans="1:20" ht="24" x14ac:dyDescent="0.25">
      <c r="A54" s="134" t="s">
        <v>400</v>
      </c>
      <c r="B54" s="143" t="s">
        <v>64</v>
      </c>
      <c r="C54" s="145">
        <f t="shared" ref="C54:H54" si="14">SUM(C56:C64)</f>
        <v>0</v>
      </c>
      <c r="D54" s="145">
        <f t="shared" si="14"/>
        <v>0</v>
      </c>
      <c r="E54" s="145">
        <f t="shared" si="14"/>
        <v>0</v>
      </c>
      <c r="F54" s="145">
        <f t="shared" si="14"/>
        <v>26053</v>
      </c>
      <c r="G54" s="145">
        <f t="shared" si="14"/>
        <v>0</v>
      </c>
      <c r="H54" s="145">
        <f t="shared" si="14"/>
        <v>0</v>
      </c>
      <c r="I54" s="145">
        <f t="shared" si="9"/>
        <v>26053</v>
      </c>
      <c r="J54" s="147">
        <f>SUM(J56:J64)</f>
        <v>0</v>
      </c>
      <c r="K54" s="145">
        <f t="shared" si="12"/>
        <v>26053</v>
      </c>
      <c r="L54" s="117"/>
      <c r="M54" s="117"/>
      <c r="N54" s="117"/>
      <c r="O54" s="117"/>
      <c r="P54" s="117"/>
      <c r="Q54" s="117"/>
      <c r="R54" s="117"/>
      <c r="S54" s="117"/>
      <c r="T54" s="117"/>
    </row>
    <row r="55" spans="1:20" x14ac:dyDescent="0.25">
      <c r="A55" s="132" t="s">
        <v>232</v>
      </c>
      <c r="B55" s="143"/>
      <c r="C55" s="144"/>
      <c r="D55" s="144"/>
      <c r="E55" s="144"/>
      <c r="F55" s="144"/>
      <c r="G55" s="144"/>
      <c r="H55" s="144"/>
      <c r="I55" s="145">
        <f t="shared" si="9"/>
        <v>0</v>
      </c>
      <c r="J55" s="148"/>
      <c r="K55" s="145"/>
      <c r="L55" s="117"/>
      <c r="M55" s="117"/>
      <c r="N55" s="117"/>
      <c r="O55" s="117"/>
      <c r="P55" s="117"/>
      <c r="Q55" s="117"/>
      <c r="R55" s="117"/>
      <c r="S55" s="117"/>
      <c r="T55" s="117"/>
    </row>
    <row r="56" spans="1:20" ht="24" x14ac:dyDescent="0.25">
      <c r="A56" s="132" t="s">
        <v>369</v>
      </c>
      <c r="B56" s="143" t="s">
        <v>65</v>
      </c>
      <c r="C56" s="98"/>
      <c r="D56" s="98"/>
      <c r="E56" s="98"/>
      <c r="F56" s="144"/>
      <c r="G56" s="98"/>
      <c r="H56" s="98"/>
      <c r="I56" s="145">
        <f t="shared" si="9"/>
        <v>0</v>
      </c>
      <c r="J56" s="145"/>
      <c r="K56" s="145">
        <f t="shared" ref="K56:K65" si="15">I56+J56</f>
        <v>0</v>
      </c>
      <c r="L56" s="117"/>
      <c r="M56" s="117"/>
      <c r="N56" s="117"/>
      <c r="O56" s="117"/>
      <c r="P56" s="117"/>
      <c r="Q56" s="117"/>
      <c r="R56" s="117"/>
      <c r="S56" s="117"/>
      <c r="T56" s="117"/>
    </row>
    <row r="57" spans="1:20" ht="24" x14ac:dyDescent="0.25">
      <c r="A57" s="132" t="s">
        <v>370</v>
      </c>
      <c r="B57" s="133" t="s">
        <v>66</v>
      </c>
      <c r="C57" s="130"/>
      <c r="D57" s="130"/>
      <c r="E57" s="130"/>
      <c r="F57" s="130"/>
      <c r="G57" s="130"/>
      <c r="H57" s="130"/>
      <c r="I57" s="131">
        <f t="shared" si="9"/>
        <v>0</v>
      </c>
      <c r="J57" s="131"/>
      <c r="K57" s="131">
        <f t="shared" si="15"/>
        <v>0</v>
      </c>
      <c r="L57" s="117"/>
      <c r="M57" s="117"/>
      <c r="N57" s="117"/>
      <c r="O57" s="117"/>
      <c r="P57" s="117"/>
      <c r="Q57" s="117"/>
      <c r="R57" s="117"/>
      <c r="S57" s="117"/>
      <c r="T57" s="117"/>
    </row>
    <row r="58" spans="1:20" ht="24" x14ac:dyDescent="0.25">
      <c r="A58" s="132" t="s">
        <v>371</v>
      </c>
      <c r="B58" s="133" t="s">
        <v>67</v>
      </c>
      <c r="C58" s="86"/>
      <c r="D58" s="86"/>
      <c r="E58" s="86"/>
      <c r="F58" s="130"/>
      <c r="G58" s="86"/>
      <c r="H58" s="86"/>
      <c r="I58" s="131">
        <f t="shared" si="9"/>
        <v>0</v>
      </c>
      <c r="J58" s="131"/>
      <c r="K58" s="131">
        <f t="shared" si="15"/>
        <v>0</v>
      </c>
      <c r="L58" s="117"/>
      <c r="M58" s="117"/>
      <c r="N58" s="117"/>
      <c r="O58" s="117"/>
      <c r="P58" s="117"/>
      <c r="Q58" s="117"/>
      <c r="R58" s="117"/>
      <c r="S58" s="117"/>
      <c r="T58" s="117"/>
    </row>
    <row r="59" spans="1:20" ht="36" x14ac:dyDescent="0.25">
      <c r="A59" s="134" t="s">
        <v>372</v>
      </c>
      <c r="B59" s="133" t="s">
        <v>68</v>
      </c>
      <c r="C59" s="130"/>
      <c r="D59" s="130"/>
      <c r="E59" s="130"/>
      <c r="F59" s="130"/>
      <c r="G59" s="130"/>
      <c r="H59" s="130"/>
      <c r="I59" s="131">
        <f t="shared" si="9"/>
        <v>0</v>
      </c>
      <c r="J59" s="131"/>
      <c r="K59" s="131">
        <f t="shared" si="15"/>
        <v>0</v>
      </c>
      <c r="L59" s="117"/>
      <c r="M59" s="117"/>
      <c r="N59" s="117"/>
      <c r="O59" s="117"/>
      <c r="P59" s="117"/>
      <c r="Q59" s="117"/>
      <c r="R59" s="117"/>
      <c r="S59" s="117"/>
      <c r="T59" s="117"/>
    </row>
    <row r="60" spans="1:20" x14ac:dyDescent="0.25">
      <c r="A60" s="132" t="s">
        <v>373</v>
      </c>
      <c r="B60" s="133" t="s">
        <v>69</v>
      </c>
      <c r="C60" s="130"/>
      <c r="D60" s="130"/>
      <c r="E60" s="130"/>
      <c r="F60" s="130"/>
      <c r="G60" s="130">
        <f>Ф2!C45</f>
        <v>0</v>
      </c>
      <c r="H60" s="130"/>
      <c r="I60" s="131">
        <f t="shared" si="9"/>
        <v>0</v>
      </c>
      <c r="J60" s="131"/>
      <c r="K60" s="131">
        <f t="shared" si="15"/>
        <v>0</v>
      </c>
      <c r="L60" s="117"/>
      <c r="M60" s="117"/>
      <c r="N60" s="117"/>
      <c r="O60" s="117"/>
      <c r="P60" s="117"/>
      <c r="Q60" s="117"/>
      <c r="R60" s="117"/>
      <c r="S60" s="117"/>
      <c r="T60" s="117"/>
    </row>
    <row r="61" spans="1:20" x14ac:dyDescent="0.25">
      <c r="A61" s="132" t="s">
        <v>374</v>
      </c>
      <c r="B61" s="133" t="s">
        <v>70</v>
      </c>
      <c r="C61" s="86"/>
      <c r="D61" s="86"/>
      <c r="E61" s="130"/>
      <c r="F61" s="130"/>
      <c r="G61" s="86"/>
      <c r="H61" s="86"/>
      <c r="I61" s="131">
        <f t="shared" si="9"/>
        <v>0</v>
      </c>
      <c r="J61" s="131"/>
      <c r="K61" s="131">
        <f t="shared" si="15"/>
        <v>0</v>
      </c>
      <c r="L61" s="117"/>
      <c r="M61" s="117"/>
      <c r="N61" s="117"/>
      <c r="O61" s="117"/>
      <c r="P61" s="117"/>
      <c r="Q61" s="117"/>
      <c r="R61" s="117"/>
      <c r="S61" s="117"/>
      <c r="T61" s="117"/>
    </row>
    <row r="62" spans="1:20" ht="23.25" customHeight="1" x14ac:dyDescent="0.25">
      <c r="A62" s="134" t="s">
        <v>375</v>
      </c>
      <c r="B62" s="133" t="s">
        <v>71</v>
      </c>
      <c r="C62" s="86"/>
      <c r="D62" s="86"/>
      <c r="E62" s="86"/>
      <c r="F62" s="130"/>
      <c r="G62" s="86"/>
      <c r="H62" s="86"/>
      <c r="I62" s="131">
        <f t="shared" si="9"/>
        <v>0</v>
      </c>
      <c r="J62" s="131"/>
      <c r="K62" s="131">
        <f t="shared" si="15"/>
        <v>0</v>
      </c>
      <c r="L62" s="117"/>
      <c r="M62" s="117"/>
      <c r="N62" s="117"/>
      <c r="O62" s="117"/>
      <c r="P62" s="117"/>
      <c r="Q62" s="117"/>
      <c r="R62" s="117"/>
      <c r="S62" s="117"/>
      <c r="T62" s="117"/>
    </row>
    <row r="63" spans="1:20" x14ac:dyDescent="0.25">
      <c r="A63" s="132" t="s">
        <v>376</v>
      </c>
      <c r="B63" s="133" t="s">
        <v>72</v>
      </c>
      <c r="C63" s="130"/>
      <c r="D63" s="130"/>
      <c r="E63" s="130"/>
      <c r="F63" s="130"/>
      <c r="G63" s="130"/>
      <c r="H63" s="130"/>
      <c r="I63" s="131">
        <f t="shared" si="9"/>
        <v>0</v>
      </c>
      <c r="J63" s="131"/>
      <c r="K63" s="131">
        <f t="shared" si="15"/>
        <v>0</v>
      </c>
      <c r="L63" s="117"/>
      <c r="M63" s="117"/>
      <c r="N63" s="117"/>
      <c r="O63" s="117"/>
      <c r="P63" s="117"/>
      <c r="Q63" s="117"/>
      <c r="R63" s="117"/>
      <c r="S63" s="117"/>
      <c r="T63" s="117"/>
    </row>
    <row r="64" spans="1:20" x14ac:dyDescent="0.25">
      <c r="A64" s="134" t="s">
        <v>377</v>
      </c>
      <c r="B64" s="133" t="s">
        <v>73</v>
      </c>
      <c r="C64" s="86"/>
      <c r="D64" s="86"/>
      <c r="E64" s="86"/>
      <c r="F64" s="130">
        <v>26053</v>
      </c>
      <c r="G64" s="86"/>
      <c r="H64" s="86"/>
      <c r="I64" s="131">
        <f t="shared" si="9"/>
        <v>26053</v>
      </c>
      <c r="J64" s="131"/>
      <c r="K64" s="131">
        <f t="shared" si="15"/>
        <v>26053</v>
      </c>
      <c r="L64" s="117"/>
      <c r="M64" s="117"/>
      <c r="N64" s="117"/>
      <c r="O64" s="117"/>
      <c r="P64" s="117"/>
      <c r="Q64" s="117"/>
      <c r="R64" s="117"/>
      <c r="S64" s="117"/>
      <c r="T64" s="117"/>
    </row>
    <row r="65" spans="1:20" x14ac:dyDescent="0.25">
      <c r="A65" s="134" t="s">
        <v>401</v>
      </c>
      <c r="B65" s="133" t="s">
        <v>74</v>
      </c>
      <c r="C65" s="140">
        <f>SUM(C67,C72:C80)</f>
        <v>1971574</v>
      </c>
      <c r="D65" s="140">
        <f t="shared" ref="D65:J65" si="16">SUM(D67,D72:D80)</f>
        <v>0</v>
      </c>
      <c r="E65" s="140">
        <f t="shared" si="16"/>
        <v>0</v>
      </c>
      <c r="F65" s="140">
        <f t="shared" si="16"/>
        <v>0</v>
      </c>
      <c r="G65" s="140">
        <f t="shared" si="16"/>
        <v>-4159127</v>
      </c>
      <c r="H65" s="140">
        <f t="shared" si="16"/>
        <v>0</v>
      </c>
      <c r="I65" s="131">
        <f t="shared" si="9"/>
        <v>-2187553</v>
      </c>
      <c r="J65" s="135">
        <f t="shared" si="16"/>
        <v>0</v>
      </c>
      <c r="K65" s="131">
        <f t="shared" si="15"/>
        <v>-2187553</v>
      </c>
      <c r="L65" s="117"/>
      <c r="M65" s="117"/>
      <c r="N65" s="117"/>
      <c r="O65" s="117"/>
      <c r="P65" s="117"/>
      <c r="Q65" s="117"/>
      <c r="R65" s="117"/>
      <c r="S65" s="117"/>
      <c r="T65" s="117"/>
    </row>
    <row r="66" spans="1:20" x14ac:dyDescent="0.25">
      <c r="A66" s="132" t="s">
        <v>232</v>
      </c>
      <c r="B66" s="133"/>
      <c r="C66" s="141"/>
      <c r="D66" s="141"/>
      <c r="E66" s="141"/>
      <c r="F66" s="141"/>
      <c r="G66" s="141"/>
      <c r="H66" s="141"/>
      <c r="I66" s="131"/>
      <c r="J66" s="136"/>
      <c r="K66" s="131"/>
      <c r="L66" s="117"/>
      <c r="M66" s="117"/>
      <c r="N66" s="117"/>
      <c r="O66" s="117"/>
      <c r="P66" s="117"/>
      <c r="Q66" s="117"/>
      <c r="R66" s="117"/>
      <c r="S66" s="117"/>
      <c r="T66" s="117"/>
    </row>
    <row r="67" spans="1:20" x14ac:dyDescent="0.25">
      <c r="A67" s="134" t="s">
        <v>379</v>
      </c>
      <c r="B67" s="133" t="s">
        <v>75</v>
      </c>
      <c r="C67" s="140">
        <f t="shared" ref="C67:H67" si="17">SUM(C69:C71)</f>
        <v>0</v>
      </c>
      <c r="D67" s="140">
        <f t="shared" si="17"/>
        <v>0</v>
      </c>
      <c r="E67" s="140">
        <f t="shared" si="17"/>
        <v>0</v>
      </c>
      <c r="F67" s="140">
        <f t="shared" si="17"/>
        <v>0</v>
      </c>
      <c r="G67" s="140">
        <f t="shared" si="17"/>
        <v>0</v>
      </c>
      <c r="H67" s="140">
        <f t="shared" si="17"/>
        <v>0</v>
      </c>
      <c r="I67" s="131">
        <f t="shared" si="9"/>
        <v>0</v>
      </c>
      <c r="J67" s="135">
        <f>SUM(J69:J71)</f>
        <v>0</v>
      </c>
      <c r="K67" s="131">
        <f t="shared" ref="K67" si="18">I67+J67</f>
        <v>0</v>
      </c>
      <c r="L67" s="117"/>
      <c r="M67" s="117"/>
      <c r="N67" s="117"/>
      <c r="O67" s="117"/>
      <c r="P67" s="117"/>
      <c r="Q67" s="117"/>
      <c r="R67" s="117"/>
      <c r="S67" s="117"/>
      <c r="T67" s="117"/>
    </row>
    <row r="68" spans="1:20" x14ac:dyDescent="0.25">
      <c r="A68" s="132" t="s">
        <v>232</v>
      </c>
      <c r="B68" s="133"/>
      <c r="C68" s="141"/>
      <c r="D68" s="141"/>
      <c r="E68" s="141"/>
      <c r="F68" s="141"/>
      <c r="G68" s="141"/>
      <c r="H68" s="141"/>
      <c r="I68" s="131"/>
      <c r="J68" s="136"/>
      <c r="K68" s="131"/>
      <c r="L68" s="117"/>
      <c r="M68" s="117"/>
      <c r="N68" s="117"/>
      <c r="O68" s="117"/>
      <c r="P68" s="117"/>
      <c r="Q68" s="117"/>
      <c r="R68" s="117"/>
      <c r="S68" s="117"/>
      <c r="T68" s="117"/>
    </row>
    <row r="69" spans="1:20" x14ac:dyDescent="0.25">
      <c r="A69" s="134" t="s">
        <v>380</v>
      </c>
      <c r="B69" s="133"/>
      <c r="C69" s="130"/>
      <c r="D69" s="130"/>
      <c r="E69" s="130"/>
      <c r="F69" s="130"/>
      <c r="G69" s="130"/>
      <c r="H69" s="130"/>
      <c r="I69" s="131">
        <f t="shared" si="9"/>
        <v>0</v>
      </c>
      <c r="J69" s="131"/>
      <c r="K69" s="131">
        <f t="shared" ref="K69:K81" si="19">I69+J69</f>
        <v>0</v>
      </c>
      <c r="L69" s="117"/>
      <c r="M69" s="117"/>
      <c r="N69" s="117"/>
      <c r="O69" s="117"/>
      <c r="P69" s="117"/>
      <c r="Q69" s="117"/>
      <c r="R69" s="117"/>
      <c r="S69" s="117"/>
      <c r="T69" s="117"/>
    </row>
    <row r="70" spans="1:20" ht="24" x14ac:dyDescent="0.25">
      <c r="A70" s="134" t="s">
        <v>381</v>
      </c>
      <c r="B70" s="133"/>
      <c r="C70" s="130"/>
      <c r="D70" s="130"/>
      <c r="E70" s="130"/>
      <c r="F70" s="130"/>
      <c r="G70" s="130"/>
      <c r="H70" s="130"/>
      <c r="I70" s="131">
        <f t="shared" si="9"/>
        <v>0</v>
      </c>
      <c r="J70" s="131"/>
      <c r="K70" s="131">
        <f t="shared" si="19"/>
        <v>0</v>
      </c>
      <c r="L70" s="117"/>
      <c r="M70" s="117"/>
      <c r="N70" s="117"/>
      <c r="O70" s="117"/>
      <c r="P70" s="117"/>
      <c r="Q70" s="117"/>
      <c r="R70" s="117"/>
      <c r="S70" s="117"/>
      <c r="T70" s="117"/>
    </row>
    <row r="71" spans="1:20" ht="24" x14ac:dyDescent="0.25">
      <c r="A71" s="134" t="s">
        <v>382</v>
      </c>
      <c r="B71" s="133"/>
      <c r="C71" s="130"/>
      <c r="D71" s="130"/>
      <c r="E71" s="130"/>
      <c r="F71" s="130"/>
      <c r="G71" s="130"/>
      <c r="H71" s="130"/>
      <c r="I71" s="131">
        <f t="shared" si="9"/>
        <v>0</v>
      </c>
      <c r="J71" s="131"/>
      <c r="K71" s="131">
        <f t="shared" si="19"/>
        <v>0</v>
      </c>
      <c r="L71" s="117"/>
      <c r="M71" s="117"/>
      <c r="N71" s="117"/>
      <c r="O71" s="117"/>
      <c r="P71" s="117"/>
      <c r="Q71" s="117"/>
      <c r="R71" s="117"/>
      <c r="S71" s="117"/>
      <c r="T71" s="117"/>
    </row>
    <row r="72" spans="1:20" x14ac:dyDescent="0.25">
      <c r="A72" s="134" t="s">
        <v>383</v>
      </c>
      <c r="B72" s="133" t="s">
        <v>76</v>
      </c>
      <c r="C72" s="130"/>
      <c r="D72" s="130"/>
      <c r="E72" s="130"/>
      <c r="F72" s="130"/>
      <c r="G72" s="130"/>
      <c r="H72" s="130"/>
      <c r="I72" s="131">
        <f t="shared" si="9"/>
        <v>0</v>
      </c>
      <c r="J72" s="131"/>
      <c r="K72" s="131">
        <f t="shared" si="19"/>
        <v>0</v>
      </c>
      <c r="L72" s="117"/>
      <c r="M72" s="117"/>
      <c r="N72" s="117"/>
      <c r="O72" s="117"/>
      <c r="P72" s="117"/>
      <c r="Q72" s="117"/>
      <c r="R72" s="117"/>
      <c r="S72" s="117"/>
      <c r="T72" s="117"/>
    </row>
    <row r="73" spans="1:20" x14ac:dyDescent="0.25">
      <c r="A73" s="134" t="s">
        <v>384</v>
      </c>
      <c r="B73" s="133" t="s">
        <v>77</v>
      </c>
      <c r="C73" s="130">
        <v>1971574</v>
      </c>
      <c r="D73" s="130"/>
      <c r="E73" s="130"/>
      <c r="F73" s="130"/>
      <c r="G73" s="130"/>
      <c r="H73" s="130"/>
      <c r="I73" s="131">
        <f t="shared" si="9"/>
        <v>1971574</v>
      </c>
      <c r="J73" s="131"/>
      <c r="K73" s="131">
        <f t="shared" si="19"/>
        <v>1971574</v>
      </c>
      <c r="L73" s="117"/>
      <c r="M73" s="117"/>
      <c r="N73" s="117"/>
      <c r="O73" s="117"/>
      <c r="P73" s="117"/>
      <c r="Q73" s="117"/>
      <c r="R73" s="117"/>
      <c r="S73" s="117"/>
      <c r="T73" s="117"/>
    </row>
    <row r="74" spans="1:20" x14ac:dyDescent="0.25">
      <c r="A74" s="134" t="s">
        <v>385</v>
      </c>
      <c r="B74" s="133" t="s">
        <v>78</v>
      </c>
      <c r="C74" s="130"/>
      <c r="D74" s="130"/>
      <c r="E74" s="130"/>
      <c r="F74" s="130"/>
      <c r="G74" s="130"/>
      <c r="H74" s="130"/>
      <c r="I74" s="131">
        <f t="shared" si="9"/>
        <v>0</v>
      </c>
      <c r="J74" s="131"/>
      <c r="K74" s="131">
        <f t="shared" si="19"/>
        <v>0</v>
      </c>
      <c r="L74" s="117"/>
      <c r="M74" s="117"/>
      <c r="N74" s="117"/>
      <c r="O74" s="117"/>
      <c r="P74" s="117"/>
      <c r="Q74" s="117"/>
      <c r="R74" s="117"/>
      <c r="S74" s="117"/>
      <c r="T74" s="117"/>
    </row>
    <row r="75" spans="1:20" ht="24" x14ac:dyDescent="0.25">
      <c r="A75" s="134" t="s">
        <v>386</v>
      </c>
      <c r="B75" s="133" t="s">
        <v>79</v>
      </c>
      <c r="C75" s="130"/>
      <c r="D75" s="130"/>
      <c r="E75" s="130"/>
      <c r="F75" s="130"/>
      <c r="G75" s="130"/>
      <c r="H75" s="130"/>
      <c r="I75" s="131">
        <f t="shared" si="9"/>
        <v>0</v>
      </c>
      <c r="J75" s="131"/>
      <c r="K75" s="131">
        <f t="shared" si="19"/>
        <v>0</v>
      </c>
      <c r="L75" s="117"/>
      <c r="M75" s="117"/>
      <c r="N75" s="117"/>
      <c r="O75" s="117"/>
      <c r="P75" s="117"/>
      <c r="Q75" s="117"/>
      <c r="R75" s="117"/>
      <c r="S75" s="117"/>
      <c r="T75" s="117"/>
    </row>
    <row r="76" spans="1:20" x14ac:dyDescent="0.25">
      <c r="A76" s="134" t="s">
        <v>387</v>
      </c>
      <c r="B76" s="133" t="s">
        <v>80</v>
      </c>
      <c r="C76" s="130"/>
      <c r="D76" s="130"/>
      <c r="E76" s="130"/>
      <c r="F76" s="130"/>
      <c r="G76" s="130">
        <v>-4159127</v>
      </c>
      <c r="H76" s="130"/>
      <c r="I76" s="131">
        <f t="shared" si="9"/>
        <v>-4159127</v>
      </c>
      <c r="J76" s="131"/>
      <c r="K76" s="131">
        <f t="shared" si="19"/>
        <v>-4159127</v>
      </c>
      <c r="L76" s="117"/>
      <c r="M76" s="117"/>
      <c r="N76" s="117"/>
      <c r="O76" s="117"/>
      <c r="P76" s="117"/>
      <c r="Q76" s="117"/>
      <c r="R76" s="117"/>
      <c r="S76" s="117"/>
      <c r="T76" s="117"/>
    </row>
    <row r="77" spans="1:20" x14ac:dyDescent="0.25">
      <c r="A77" s="134" t="s">
        <v>388</v>
      </c>
      <c r="B77" s="133" t="s">
        <v>81</v>
      </c>
      <c r="C77" s="130"/>
      <c r="D77" s="130"/>
      <c r="E77" s="130"/>
      <c r="F77" s="130"/>
      <c r="G77" s="130"/>
      <c r="H77" s="130"/>
      <c r="I77" s="131">
        <f t="shared" si="9"/>
        <v>0</v>
      </c>
      <c r="J77" s="131"/>
      <c r="K77" s="131">
        <f t="shared" si="19"/>
        <v>0</v>
      </c>
      <c r="L77" s="117"/>
      <c r="M77" s="117"/>
      <c r="N77" s="117"/>
      <c r="O77" s="117"/>
      <c r="P77" s="117"/>
      <c r="Q77" s="117"/>
      <c r="R77" s="117"/>
      <c r="S77" s="117"/>
      <c r="T77" s="117"/>
    </row>
    <row r="78" spans="1:20" x14ac:dyDescent="0.25">
      <c r="A78" s="134" t="s">
        <v>389</v>
      </c>
      <c r="B78" s="133" t="s">
        <v>82</v>
      </c>
      <c r="C78" s="130"/>
      <c r="D78" s="130"/>
      <c r="E78" s="130"/>
      <c r="F78" s="130"/>
      <c r="G78" s="130"/>
      <c r="H78" s="130"/>
      <c r="I78" s="131">
        <f t="shared" si="9"/>
        <v>0</v>
      </c>
      <c r="J78" s="131"/>
      <c r="K78" s="131">
        <f t="shared" si="19"/>
        <v>0</v>
      </c>
      <c r="L78" s="117"/>
      <c r="M78" s="117"/>
      <c r="N78" s="117"/>
      <c r="O78" s="117"/>
      <c r="P78" s="117"/>
      <c r="Q78" s="117"/>
      <c r="R78" s="117"/>
      <c r="S78" s="117"/>
      <c r="T78" s="117"/>
    </row>
    <row r="79" spans="1:20" ht="24" x14ac:dyDescent="0.25">
      <c r="A79" s="132" t="s">
        <v>390</v>
      </c>
      <c r="B79" s="133" t="s">
        <v>83</v>
      </c>
      <c r="C79" s="130"/>
      <c r="D79" s="130"/>
      <c r="E79" s="130"/>
      <c r="F79" s="130"/>
      <c r="G79" s="130"/>
      <c r="H79" s="130"/>
      <c r="I79" s="131">
        <f t="shared" si="9"/>
        <v>0</v>
      </c>
      <c r="J79" s="131"/>
      <c r="K79" s="131">
        <f t="shared" si="19"/>
        <v>0</v>
      </c>
      <c r="L79" s="117"/>
      <c r="M79" s="117"/>
      <c r="N79" s="117"/>
      <c r="O79" s="117"/>
      <c r="P79" s="117"/>
      <c r="Q79" s="117"/>
      <c r="R79" s="117"/>
      <c r="S79" s="117"/>
      <c r="T79" s="117"/>
    </row>
    <row r="80" spans="1:20" x14ac:dyDescent="0.25">
      <c r="A80" s="134" t="s">
        <v>391</v>
      </c>
      <c r="B80" s="133" t="s">
        <v>84</v>
      </c>
      <c r="C80" s="130"/>
      <c r="D80" s="130"/>
      <c r="E80" s="130"/>
      <c r="F80" s="130"/>
      <c r="G80" s="130"/>
      <c r="H80" s="130"/>
      <c r="I80" s="131">
        <f t="shared" si="9"/>
        <v>0</v>
      </c>
      <c r="J80" s="131"/>
      <c r="K80" s="131">
        <f t="shared" si="19"/>
        <v>0</v>
      </c>
      <c r="L80" s="117"/>
      <c r="M80" s="117"/>
      <c r="N80" s="117"/>
      <c r="O80" s="117"/>
      <c r="P80" s="117"/>
      <c r="Q80" s="117"/>
      <c r="R80" s="117"/>
      <c r="S80" s="117"/>
      <c r="T80" s="117"/>
    </row>
    <row r="81" spans="1:20" s="85" customFormat="1" ht="23.4" x14ac:dyDescent="0.25">
      <c r="A81" s="128" t="s">
        <v>405</v>
      </c>
      <c r="B81" s="129">
        <v>800</v>
      </c>
      <c r="C81" s="131">
        <f t="shared" ref="C81:H81" si="20">SUM(C51+C52+C65)</f>
        <v>4727559</v>
      </c>
      <c r="D81" s="131">
        <f t="shared" si="20"/>
        <v>0</v>
      </c>
      <c r="E81" s="131">
        <f t="shared" si="20"/>
        <v>0</v>
      </c>
      <c r="F81" s="131">
        <f t="shared" si="20"/>
        <v>258888</v>
      </c>
      <c r="G81" s="131">
        <f t="shared" si="20"/>
        <v>69169805</v>
      </c>
      <c r="H81" s="131">
        <f t="shared" si="20"/>
        <v>0</v>
      </c>
      <c r="I81" s="131">
        <f t="shared" si="9"/>
        <v>74156252</v>
      </c>
      <c r="J81" s="135">
        <f>SUM(J51+J52+J65)</f>
        <v>0</v>
      </c>
      <c r="K81" s="131">
        <f t="shared" si="19"/>
        <v>74156252</v>
      </c>
      <c r="L81" s="117"/>
      <c r="M81" s="117"/>
      <c r="N81" s="117"/>
      <c r="O81" s="117"/>
      <c r="P81" s="117"/>
      <c r="Q81" s="117"/>
      <c r="R81" s="117"/>
      <c r="S81" s="117"/>
      <c r="T81" s="117"/>
    </row>
    <row r="82" spans="1:20" s="94" customFormat="1" x14ac:dyDescent="0.25">
      <c r="A82" s="92"/>
      <c r="B82" s="92"/>
      <c r="C82" s="93"/>
      <c r="D82" s="93"/>
      <c r="E82" s="93"/>
      <c r="F82" s="93"/>
      <c r="G82" s="93"/>
      <c r="H82" s="93"/>
      <c r="I82" s="92"/>
      <c r="J82" s="92"/>
      <c r="K82" s="92"/>
    </row>
    <row r="83" spans="1:20" x14ac:dyDescent="0.25">
      <c r="A83" s="149"/>
    </row>
    <row r="84" spans="1:20" x14ac:dyDescent="0.25">
      <c r="A84" s="150" t="str">
        <f>Ф1!A144</f>
        <v xml:space="preserve">Deputy Executive Board Chairman –  </v>
      </c>
    </row>
    <row r="85" spans="1:20" ht="25.2" x14ac:dyDescent="0.4">
      <c r="A85" s="150" t="str">
        <f>Ф1!A145</f>
        <v xml:space="preserve">Economics and Finance                               Lyudmila A. Chebotaryova </v>
      </c>
      <c r="C85" s="95" t="s">
        <v>13</v>
      </c>
    </row>
    <row r="86" spans="1:20" ht="24" x14ac:dyDescent="0.25">
      <c r="A86" s="149" t="str">
        <f>Ф1!A146</f>
        <v xml:space="preserve">                                                                                           (full name)</v>
      </c>
      <c r="C86" s="151" t="s">
        <v>117</v>
      </c>
    </row>
    <row r="87" spans="1:20" x14ac:dyDescent="0.25">
      <c r="A87" s="149"/>
      <c r="C87" s="96"/>
    </row>
    <row r="88" spans="1:20" x14ac:dyDescent="0.25">
      <c r="A88" s="149"/>
      <c r="C88" s="96"/>
    </row>
    <row r="89" spans="1:20" ht="25.2" x14ac:dyDescent="0.4">
      <c r="A89" s="150" t="str">
        <f>Ф1!A149</f>
        <v xml:space="preserve">Chief Accountant                                                Dinara T. Orazkekova </v>
      </c>
      <c r="C89" s="95" t="s">
        <v>13</v>
      </c>
    </row>
    <row r="90" spans="1:20" ht="24" x14ac:dyDescent="0.25">
      <c r="A90" s="149" t="str">
        <f>Ф1!A150</f>
        <v xml:space="preserve">                                                                                          (full name)</v>
      </c>
      <c r="C90" s="109" t="s">
        <v>117</v>
      </c>
    </row>
    <row r="91" spans="1:20" x14ac:dyDescent="0.25">
      <c r="A91" s="149" t="str">
        <f>Ф1!A151</f>
        <v>Stamp here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71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Эскерова Ольга Игоревна</cp:lastModifiedBy>
  <cp:lastPrinted>2021-11-03T10:15:38Z</cp:lastPrinted>
  <dcterms:created xsi:type="dcterms:W3CDTF">2021-03-15T02:50:55Z</dcterms:created>
  <dcterms:modified xsi:type="dcterms:W3CDTF">2021-11-03T10:15:45Z</dcterms:modified>
</cp:coreProperties>
</file>